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北三河处涉河资金维修项目概算审核汇总表" sheetId="4" r:id="rId1"/>
    <sheet name="州河右堤河西镇段护砌维修项目概算审核表" sheetId="1" r:id="rId2"/>
    <sheet name="州河左堤后秦各庄段拆除重建项目概算审核表" sheetId="2" r:id="rId3"/>
    <sheet name="潮白新河宝坻段堤防测绘及沉降观测项目概算审核表" sheetId="3" r:id="rId4"/>
  </sheets>
  <calcPr calcId="124519"/>
</workbook>
</file>

<file path=xl/calcChain.xml><?xml version="1.0" encoding="utf-8"?>
<calcChain xmlns="http://schemas.openxmlformats.org/spreadsheetml/2006/main">
  <c r="I19" i="3"/>
  <c r="I23" s="1"/>
  <c r="I13"/>
  <c r="F19"/>
  <c r="F23" s="1"/>
  <c r="F13"/>
  <c r="I43" i="1"/>
  <c r="I43" i="2" l="1"/>
  <c r="I16" i="3"/>
  <c r="I15"/>
  <c r="I14"/>
  <c r="I12"/>
  <c r="I11"/>
  <c r="I9"/>
  <c r="I8"/>
  <c r="I6"/>
  <c r="F16"/>
  <c r="F15"/>
  <c r="F14"/>
  <c r="F12"/>
  <c r="F11"/>
  <c r="F9"/>
  <c r="F8"/>
  <c r="F6"/>
  <c r="J45" i="2" l="1"/>
  <c r="J44"/>
  <c r="J43"/>
  <c r="J42"/>
  <c r="J41"/>
  <c r="J40"/>
  <c r="J39"/>
  <c r="J38"/>
  <c r="J37"/>
  <c r="I36"/>
  <c r="F36"/>
  <c r="F46" s="1"/>
  <c r="J35"/>
  <c r="I34"/>
  <c r="F34"/>
  <c r="I33"/>
  <c r="F33"/>
  <c r="I32"/>
  <c r="F32"/>
  <c r="I31"/>
  <c r="F31"/>
  <c r="I30"/>
  <c r="F30"/>
  <c r="I29"/>
  <c r="F29"/>
  <c r="J28"/>
  <c r="J27"/>
  <c r="J26"/>
  <c r="J25"/>
  <c r="F24"/>
  <c r="J24" s="1"/>
  <c r="J23"/>
  <c r="F22"/>
  <c r="J22" s="1"/>
  <c r="J21"/>
  <c r="J20"/>
  <c r="J19"/>
  <c r="I18"/>
  <c r="F18"/>
  <c r="I17"/>
  <c r="F17"/>
  <c r="I16"/>
  <c r="F16"/>
  <c r="I15"/>
  <c r="F15"/>
  <c r="I14"/>
  <c r="F14"/>
  <c r="I13"/>
  <c r="F13"/>
  <c r="I12"/>
  <c r="F12"/>
  <c r="I11"/>
  <c r="F11"/>
  <c r="I10"/>
  <c r="F10"/>
  <c r="I9"/>
  <c r="F9"/>
  <c r="I8"/>
  <c r="F8"/>
  <c r="I7"/>
  <c r="F7"/>
  <c r="I6"/>
  <c r="F6"/>
  <c r="J5"/>
  <c r="I4"/>
  <c r="J4" s="1"/>
  <c r="J17" l="1"/>
  <c r="J7"/>
  <c r="J6"/>
  <c r="J10"/>
  <c r="J11"/>
  <c r="J29"/>
  <c r="J12"/>
  <c r="J8"/>
  <c r="J15"/>
  <c r="I46"/>
  <c r="J46" s="1"/>
  <c r="J14"/>
  <c r="J31"/>
  <c r="J13"/>
  <c r="J16"/>
  <c r="J18"/>
  <c r="J30"/>
  <c r="J32"/>
  <c r="J34"/>
  <c r="J9"/>
  <c r="J33"/>
  <c r="J36"/>
  <c r="I35" i="1" l="1"/>
  <c r="J45" l="1"/>
  <c r="J44"/>
  <c r="J43"/>
  <c r="J42"/>
  <c r="J41"/>
  <c r="J40"/>
  <c r="J39"/>
  <c r="J38"/>
  <c r="J37"/>
  <c r="I36"/>
  <c r="F36"/>
  <c r="J35"/>
  <c r="I34"/>
  <c r="F34"/>
  <c r="I33"/>
  <c r="F33"/>
  <c r="I32"/>
  <c r="F32"/>
  <c r="I31"/>
  <c r="F31"/>
  <c r="I30"/>
  <c r="F30"/>
  <c r="I29"/>
  <c r="I28" s="1"/>
  <c r="F29"/>
  <c r="I26"/>
  <c r="J26" s="1"/>
  <c r="F25"/>
  <c r="I24"/>
  <c r="F24"/>
  <c r="I23"/>
  <c r="F23"/>
  <c r="I21"/>
  <c r="F21"/>
  <c r="F20" s="1"/>
  <c r="I17"/>
  <c r="F17"/>
  <c r="I16"/>
  <c r="F16"/>
  <c r="I15"/>
  <c r="F15"/>
  <c r="I14"/>
  <c r="F14"/>
  <c r="I13"/>
  <c r="F13"/>
  <c r="I12"/>
  <c r="F12"/>
  <c r="I11"/>
  <c r="F11"/>
  <c r="I10"/>
  <c r="F10"/>
  <c r="I9"/>
  <c r="F9"/>
  <c r="I8"/>
  <c r="F8"/>
  <c r="I7"/>
  <c r="F7"/>
  <c r="I6"/>
  <c r="F6"/>
  <c r="I22" l="1"/>
  <c r="J23"/>
  <c r="J36"/>
  <c r="F22"/>
  <c r="J22" s="1"/>
  <c r="J29"/>
  <c r="J31"/>
  <c r="J33"/>
  <c r="J10"/>
  <c r="J7"/>
  <c r="J9"/>
  <c r="J15"/>
  <c r="J17"/>
  <c r="F5"/>
  <c r="E18" s="1"/>
  <c r="F18" s="1"/>
  <c r="J12"/>
  <c r="J14"/>
  <c r="J6"/>
  <c r="J8"/>
  <c r="J11"/>
  <c r="J13"/>
  <c r="J21"/>
  <c r="I5"/>
  <c r="H18" s="1"/>
  <c r="I18" s="1"/>
  <c r="J16"/>
  <c r="J24"/>
  <c r="F28"/>
  <c r="J28" s="1"/>
  <c r="J30"/>
  <c r="J32"/>
  <c r="J34"/>
  <c r="J20"/>
  <c r="J18" l="1"/>
  <c r="F4"/>
  <c r="I4"/>
  <c r="H27" s="1"/>
  <c r="J5"/>
  <c r="F19"/>
  <c r="F46" l="1"/>
  <c r="J4"/>
  <c r="I27"/>
  <c r="I25" s="1"/>
  <c r="J27" l="1"/>
  <c r="J25"/>
  <c r="I19"/>
  <c r="J19" l="1"/>
  <c r="I46"/>
  <c r="J46" s="1"/>
</calcChain>
</file>

<file path=xl/sharedStrings.xml><?xml version="1.0" encoding="utf-8"?>
<sst xmlns="http://schemas.openxmlformats.org/spreadsheetml/2006/main" count="253" uniqueCount="112">
  <si>
    <r>
      <rPr>
        <sz val="11"/>
        <color theme="1"/>
        <rFont val="宋体"/>
        <family val="3"/>
        <charset val="134"/>
      </rPr>
      <t>序号</t>
    </r>
  </si>
  <si>
    <r>
      <rPr>
        <sz val="11"/>
        <color theme="1"/>
        <rFont val="宋体"/>
        <family val="3"/>
        <charset val="134"/>
      </rPr>
      <t>工程或费用名称</t>
    </r>
  </si>
  <si>
    <t>单位</t>
    <phoneticPr fontId="5" type="noConversion"/>
  </si>
  <si>
    <t>原概算</t>
    <phoneticPr fontId="5" type="noConversion"/>
  </si>
  <si>
    <t>核定概算</t>
    <phoneticPr fontId="5" type="noConversion"/>
  </si>
  <si>
    <t>核增减（万元）</t>
    <phoneticPr fontId="5" type="noConversion"/>
  </si>
  <si>
    <t>数量</t>
    <phoneticPr fontId="5" type="noConversion"/>
  </si>
  <si>
    <t>单价（元）</t>
    <phoneticPr fontId="5" type="noConversion"/>
  </si>
  <si>
    <t>合计（万元）</t>
    <phoneticPr fontId="5" type="noConversion"/>
  </si>
  <si>
    <r>
      <rPr>
        <b/>
        <sz val="11"/>
        <color theme="1"/>
        <rFont val="宋体"/>
        <family val="3"/>
        <charset val="134"/>
      </rPr>
      <t>第一部分：建筑工程</t>
    </r>
  </si>
  <si>
    <t>一</t>
  </si>
  <si>
    <t>护坡工程</t>
  </si>
  <si>
    <t>清淤（弃运5km）</t>
  </si>
  <si>
    <t>m3</t>
  </si>
  <si>
    <t>破损浆砌石拆除（弃运5km）</t>
  </si>
  <si>
    <t>新建浆砌石护砌</t>
  </si>
  <si>
    <t>坡面清基（弃运5km）</t>
  </si>
  <si>
    <t>碎石垫层（厚100mm）</t>
  </si>
  <si>
    <t>土工布300g/m2</t>
  </si>
  <si>
    <t>m2</t>
  </si>
  <si>
    <t>聚乙烯闭孔泡沫板</t>
  </si>
  <si>
    <t>土方回填</t>
  </si>
  <si>
    <t>外购土</t>
  </si>
  <si>
    <t>现状浆砌石护砌维修</t>
  </si>
  <si>
    <t>C30混凝土压顶</t>
  </si>
  <si>
    <t>警示宣传牌</t>
  </si>
  <si>
    <t>组</t>
  </si>
  <si>
    <t>二</t>
  </si>
  <si>
    <t>其他建筑工程</t>
  </si>
  <si>
    <t>%</t>
  </si>
  <si>
    <r>
      <rPr>
        <b/>
        <sz val="11"/>
        <color theme="1"/>
        <rFont val="宋体"/>
        <family val="3"/>
        <charset val="134"/>
      </rPr>
      <t>第四部分：施工临时工程</t>
    </r>
  </si>
  <si>
    <r>
      <rPr>
        <sz val="11"/>
        <color theme="1"/>
        <rFont val="宋体"/>
        <family val="3"/>
        <charset val="134"/>
      </rPr>
      <t>一</t>
    </r>
  </si>
  <si>
    <t>围堰工程</t>
  </si>
  <si>
    <t>桩膜围堰搭拆</t>
  </si>
  <si>
    <t>m</t>
  </si>
  <si>
    <t>临时道路</t>
  </si>
  <si>
    <t>施工临时道路20cm</t>
  </si>
  <si>
    <r>
      <rPr>
        <sz val="11"/>
        <color theme="1"/>
        <rFont val="Times New Roman"/>
        <family val="1"/>
      </rPr>
      <t>m</t>
    </r>
    <r>
      <rPr>
        <vertAlign val="superscript"/>
        <sz val="11"/>
        <color theme="1"/>
        <rFont val="Times New Roman"/>
        <family val="1"/>
      </rPr>
      <t>2</t>
    </r>
  </si>
  <si>
    <t>混凝土道路恢复</t>
  </si>
  <si>
    <r>
      <rPr>
        <sz val="12"/>
        <rFont val="Times New Roman"/>
        <family val="1"/>
      </rPr>
      <t>m</t>
    </r>
    <r>
      <rPr>
        <vertAlign val="superscript"/>
        <sz val="12"/>
        <rFont val="Times New Roman"/>
        <family val="1"/>
      </rPr>
      <t>2</t>
    </r>
  </si>
  <si>
    <t>三</t>
  </si>
  <si>
    <t>房屋建筑工程</t>
  </si>
  <si>
    <t>仓库</t>
  </si>
  <si>
    <t>办公、生活及文化福利建筑</t>
  </si>
  <si>
    <t>四</t>
  </si>
  <si>
    <t>控制扬尘措施费</t>
  </si>
  <si>
    <t>施工围挡</t>
  </si>
  <si>
    <t>洒水车辆（租赁）</t>
  </si>
  <si>
    <t>台班</t>
  </si>
  <si>
    <t>喷淋降尘</t>
  </si>
  <si>
    <t>可移动雾炮车（租赁）</t>
  </si>
  <si>
    <t>苫盖</t>
  </si>
  <si>
    <t>运输车辆简易冲洗</t>
  </si>
  <si>
    <t>五</t>
  </si>
  <si>
    <t>其他临时工程</t>
  </si>
  <si>
    <r>
      <rPr>
        <b/>
        <sz val="11"/>
        <rFont val="宋体"/>
        <family val="3"/>
        <charset val="134"/>
      </rPr>
      <t>第五部分：独立费用</t>
    </r>
  </si>
  <si>
    <r>
      <rPr>
        <sz val="11"/>
        <rFont val="宋体"/>
        <family val="3"/>
        <charset val="134"/>
      </rPr>
      <t>工程建设监理费</t>
    </r>
  </si>
  <si>
    <r>
      <rPr>
        <sz val="11"/>
        <rFont val="宋体"/>
        <family val="3"/>
        <charset val="134"/>
      </rPr>
      <t>项</t>
    </r>
  </si>
  <si>
    <t>招标代理服务费</t>
  </si>
  <si>
    <t>建设交易服务费</t>
  </si>
  <si>
    <t>审计费</t>
  </si>
  <si>
    <t>项</t>
  </si>
  <si>
    <r>
      <rPr>
        <sz val="11"/>
        <rFont val="宋体"/>
        <family val="3"/>
        <charset val="134"/>
      </rPr>
      <t>科研勘测设计费</t>
    </r>
  </si>
  <si>
    <r>
      <rPr>
        <sz val="11"/>
        <rFont val="宋体"/>
        <family val="3"/>
        <charset val="134"/>
      </rPr>
      <t>设计费</t>
    </r>
  </si>
  <si>
    <t>六</t>
  </si>
  <si>
    <r>
      <rPr>
        <sz val="11"/>
        <rFont val="宋体"/>
        <family val="3"/>
        <charset val="134"/>
      </rPr>
      <t>其他</t>
    </r>
  </si>
  <si>
    <t>工程保险费</t>
  </si>
  <si>
    <r>
      <rPr>
        <sz val="11"/>
        <rFont val="宋体"/>
        <family val="3"/>
        <charset val="134"/>
      </rPr>
      <t>树木补偿</t>
    </r>
  </si>
  <si>
    <t>棵</t>
  </si>
  <si>
    <t>工程总投资</t>
  </si>
  <si>
    <t>核定概算</t>
    <phoneticPr fontId="1" type="noConversion"/>
  </si>
  <si>
    <r>
      <rPr>
        <sz val="11"/>
        <color rgb="FFFF0000"/>
        <rFont val="宋体"/>
        <family val="3"/>
        <charset val="134"/>
      </rPr>
      <t>工程建设监理费</t>
    </r>
  </si>
  <si>
    <r>
      <rPr>
        <sz val="11"/>
        <color rgb="FFFF0000"/>
        <rFont val="宋体"/>
        <family val="3"/>
        <charset val="134"/>
      </rPr>
      <t>设计费</t>
    </r>
  </si>
  <si>
    <r>
      <rPr>
        <sz val="11"/>
        <rFont val="宋体"/>
        <family val="3"/>
        <charset val="134"/>
      </rPr>
      <t>一</t>
    </r>
  </si>
  <si>
    <t>浆砌石拆除(就近堆放)</t>
  </si>
  <si>
    <t>抛石护脚（外购）</t>
  </si>
  <si>
    <t>抛石护脚(利用拆除）</t>
  </si>
  <si>
    <t>M10浆砌石护砌</t>
  </si>
  <si>
    <r>
      <t>PVC</t>
    </r>
    <r>
      <rPr>
        <sz val="11"/>
        <color rgb="FF000000"/>
        <rFont val="宋体"/>
        <family val="3"/>
        <charset val="134"/>
      </rPr>
      <t>排水管（φ</t>
    </r>
    <r>
      <rPr>
        <sz val="11"/>
        <color rgb="FF000000"/>
        <rFont val="Times New Roman"/>
        <family val="1"/>
      </rPr>
      <t>80</t>
    </r>
    <r>
      <rPr>
        <sz val="11"/>
        <color rgb="FF000000"/>
        <rFont val="宋体"/>
        <family val="3"/>
        <charset val="134"/>
      </rPr>
      <t>）</t>
    </r>
  </si>
  <si>
    <t>桩膜围堰</t>
  </si>
  <si>
    <t>第一部分：工程费用</t>
    <phoneticPr fontId="1" type="noConversion"/>
  </si>
  <si>
    <r>
      <rPr>
        <sz val="12"/>
        <color rgb="FF000000"/>
        <rFont val="宋体"/>
        <family val="3"/>
        <charset val="134"/>
      </rPr>
      <t>堤防断面测量</t>
    </r>
  </si>
  <si>
    <r>
      <rPr>
        <sz val="12"/>
        <color rgb="FF000000"/>
        <rFont val="宋体"/>
        <family val="3"/>
        <charset val="134"/>
      </rPr>
      <t>横断面测量</t>
    </r>
    <phoneticPr fontId="5" type="noConversion"/>
  </si>
  <si>
    <t>km</t>
    <phoneticPr fontId="5" type="noConversion"/>
  </si>
  <si>
    <r>
      <rPr>
        <sz val="12"/>
        <color rgb="FF000000"/>
        <rFont val="宋体"/>
        <family val="3"/>
        <charset val="134"/>
      </rPr>
      <t>防护根石探查</t>
    </r>
  </si>
  <si>
    <r>
      <rPr>
        <sz val="12"/>
        <color rgb="FF000000"/>
        <rFont val="宋体"/>
        <family val="3"/>
        <charset val="134"/>
      </rPr>
      <t>水下断面测量</t>
    </r>
    <phoneticPr fontId="5" type="noConversion"/>
  </si>
  <si>
    <r>
      <rPr>
        <sz val="12"/>
        <color rgb="FF000000"/>
        <rFont val="宋体"/>
        <family val="3"/>
        <charset val="134"/>
      </rPr>
      <t>纵断面测量</t>
    </r>
    <phoneticPr fontId="5" type="noConversion"/>
  </si>
  <si>
    <r>
      <rPr>
        <sz val="12"/>
        <color rgb="FF000000"/>
        <rFont val="宋体"/>
        <family val="3"/>
        <charset val="134"/>
      </rPr>
      <t>河道变形测绘</t>
    </r>
  </si>
  <si>
    <r>
      <rPr>
        <sz val="12"/>
        <color rgb="FF000000"/>
        <rFont val="宋体"/>
        <family val="3"/>
        <charset val="134"/>
      </rPr>
      <t>沉降观测</t>
    </r>
  </si>
  <si>
    <r>
      <rPr>
        <sz val="12"/>
        <color rgb="FF000000"/>
        <rFont val="宋体"/>
        <family val="3"/>
        <charset val="134"/>
      </rPr>
      <t>三等水准测量</t>
    </r>
    <phoneticPr fontId="5" type="noConversion"/>
  </si>
  <si>
    <r>
      <rPr>
        <sz val="12"/>
        <color rgb="FF000000"/>
        <rFont val="宋体"/>
        <family val="3"/>
        <charset val="134"/>
      </rPr>
      <t>堤防沉降观测点埋设（普通标石）</t>
    </r>
    <phoneticPr fontId="5" type="noConversion"/>
  </si>
  <si>
    <r>
      <rPr>
        <sz val="12"/>
        <color rgb="FF000000"/>
        <rFont val="宋体"/>
        <family val="3"/>
        <charset val="134"/>
      </rPr>
      <t>点</t>
    </r>
    <phoneticPr fontId="5" type="noConversion"/>
  </si>
  <si>
    <r>
      <t>E</t>
    </r>
    <r>
      <rPr>
        <sz val="12"/>
        <color rgb="FF000000"/>
        <rFont val="宋体"/>
        <family val="3"/>
        <charset val="134"/>
      </rPr>
      <t>级</t>
    </r>
    <r>
      <rPr>
        <sz val="12"/>
        <color rgb="FF000000"/>
        <rFont val="Times New Roman"/>
        <family val="1"/>
      </rPr>
      <t>GPS</t>
    </r>
    <r>
      <rPr>
        <sz val="12"/>
        <color rgb="FF000000"/>
        <rFont val="宋体"/>
        <family val="3"/>
        <charset val="134"/>
      </rPr>
      <t>测量</t>
    </r>
    <phoneticPr fontId="5" type="noConversion"/>
  </si>
  <si>
    <r>
      <rPr>
        <sz val="12"/>
        <color rgb="FF000000"/>
        <rFont val="宋体"/>
        <family val="3"/>
        <charset val="134"/>
      </rPr>
      <t>水准点</t>
    </r>
  </si>
  <si>
    <r>
      <rPr>
        <sz val="12"/>
        <color rgb="FF000000"/>
        <rFont val="宋体"/>
        <family val="3"/>
        <charset val="134"/>
      </rPr>
      <t>个</t>
    </r>
    <phoneticPr fontId="5" type="noConversion"/>
  </si>
  <si>
    <r>
      <rPr>
        <sz val="12"/>
        <color rgb="FF000000"/>
        <rFont val="宋体"/>
        <family val="3"/>
        <charset val="134"/>
      </rPr>
      <t>技术工作费</t>
    </r>
  </si>
  <si>
    <t>%</t>
    <phoneticPr fontId="5" type="noConversion"/>
  </si>
  <si>
    <r>
      <rPr>
        <sz val="12"/>
        <color rgb="FF000000"/>
        <rFont val="宋体"/>
        <family val="3"/>
        <charset val="134"/>
      </rPr>
      <t>第二部分：其他费用</t>
    </r>
  </si>
  <si>
    <r>
      <rPr>
        <sz val="12"/>
        <color rgb="FF000000"/>
        <rFont val="宋体"/>
        <family val="3"/>
        <charset val="134"/>
      </rPr>
      <t>招投标代理费</t>
    </r>
  </si>
  <si>
    <r>
      <rPr>
        <sz val="12"/>
        <color rgb="FF000000"/>
        <rFont val="宋体"/>
        <family val="3"/>
        <charset val="134"/>
      </rPr>
      <t>交易服务费</t>
    </r>
  </si>
  <si>
    <r>
      <rPr>
        <sz val="12"/>
        <color rgb="FF000000"/>
        <rFont val="宋体"/>
        <family val="3"/>
        <charset val="134"/>
      </rPr>
      <t>审计费</t>
    </r>
  </si>
  <si>
    <r>
      <rPr>
        <sz val="12"/>
        <color rgb="FF000000"/>
        <rFont val="宋体"/>
        <family val="3"/>
        <charset val="134"/>
      </rPr>
      <t>工程总投资</t>
    </r>
  </si>
  <si>
    <t>州河右堤河西镇段（桩号16+850~17+070、17+100~17+290）护砌维修项目概算审核表</t>
    <phoneticPr fontId="5" type="noConversion"/>
  </si>
  <si>
    <t>州河左堤后秦各庄段（桩号16+145~16+650）拆除重建项目概算审核表</t>
    <phoneticPr fontId="5" type="noConversion"/>
  </si>
  <si>
    <t>潮白新河宝坻段堤防测绘及沉降观测项目概算审核表</t>
    <phoneticPr fontId="1" type="noConversion"/>
  </si>
  <si>
    <t>序号</t>
  </si>
  <si>
    <t>项目名称</t>
  </si>
  <si>
    <t>核定概算（万元）</t>
    <phoneticPr fontId="1" type="noConversion"/>
  </si>
  <si>
    <t>州河右堤河西镇段护砌维修</t>
  </si>
  <si>
    <t>潮白新河宝坻段堤防测绘及沉降观测</t>
  </si>
  <si>
    <t>州河左堤后秦各庄段拆除重建</t>
    <phoneticPr fontId="1" type="noConversion"/>
  </si>
  <si>
    <t>北三河处北三河处州河左堤后秦各庄段护砌拆除重建等项目概算审核汇总表</t>
    <phoneticPr fontId="1" type="noConversion"/>
  </si>
</sst>
</file>

<file path=xl/styles.xml><?xml version="1.0" encoding="utf-8"?>
<styleSheet xmlns="http://schemas.openxmlformats.org/spreadsheetml/2006/main">
  <numFmts count="3">
    <numFmt numFmtId="176" formatCode="0.00_ "/>
    <numFmt numFmtId="177" formatCode="0.00_);[Red]\(0.00\)"/>
    <numFmt numFmtId="178" formatCode="_ \¥* #,##0.00_ ;_ \¥* \-#,##0.00_ ;_ \¥* \-??_ ;_ @_ "/>
  </numFmts>
  <fonts count="31">
    <font>
      <sz val="11"/>
      <color theme="1"/>
      <name val="宋体"/>
      <family val="2"/>
      <charset val="134"/>
      <scheme val="minor"/>
    </font>
    <font>
      <sz val="9"/>
      <name val="宋体"/>
      <family val="2"/>
      <charset val="134"/>
      <scheme val="minor"/>
    </font>
    <font>
      <sz val="11"/>
      <color theme="1"/>
      <name val="宋体"/>
      <family val="2"/>
      <charset val="134"/>
      <scheme val="minor"/>
    </font>
    <font>
      <sz val="12"/>
      <name val="宋体"/>
      <family val="3"/>
      <charset val="134"/>
    </font>
    <font>
      <b/>
      <sz val="14"/>
      <name val="宋体"/>
      <family val="3"/>
      <charset val="134"/>
    </font>
    <font>
      <sz val="9"/>
      <name val="宋体"/>
      <family val="3"/>
      <charset val="134"/>
      <scheme val="minor"/>
    </font>
    <font>
      <sz val="11"/>
      <color theme="1"/>
      <name val="宋体"/>
      <family val="3"/>
      <charset val="134"/>
      <scheme val="minor"/>
    </font>
    <font>
      <b/>
      <sz val="11"/>
      <color theme="1"/>
      <name val="宋体"/>
      <family val="3"/>
      <charset val="134"/>
      <scheme val="minor"/>
    </font>
    <font>
      <sz val="11"/>
      <color theme="1"/>
      <name val="Times New Roman"/>
      <family val="1"/>
    </font>
    <font>
      <sz val="11"/>
      <color theme="1"/>
      <name val="宋体"/>
      <family val="3"/>
      <charset val="134"/>
    </font>
    <font>
      <b/>
      <sz val="11"/>
      <color theme="1"/>
      <name val="Times New Roman"/>
      <family val="1"/>
    </font>
    <font>
      <b/>
      <sz val="11"/>
      <color theme="1"/>
      <name val="宋体"/>
      <family val="3"/>
      <charset val="134"/>
    </font>
    <font>
      <sz val="11"/>
      <name val="Times New Roman"/>
      <family val="1"/>
    </font>
    <font>
      <sz val="11"/>
      <name val="宋体"/>
      <family val="3"/>
      <charset val="134"/>
    </font>
    <font>
      <vertAlign val="superscript"/>
      <sz val="11"/>
      <color theme="1"/>
      <name val="Times New Roman"/>
      <family val="1"/>
    </font>
    <font>
      <sz val="12"/>
      <name val="Times New Roman"/>
      <family val="1"/>
    </font>
    <font>
      <vertAlign val="superscript"/>
      <sz val="12"/>
      <name val="Times New Roman"/>
      <family val="1"/>
    </font>
    <font>
      <b/>
      <sz val="11"/>
      <name val="Times New Roman"/>
      <family val="1"/>
    </font>
    <font>
      <b/>
      <sz val="11"/>
      <name val="宋体"/>
      <family val="3"/>
      <charset val="134"/>
    </font>
    <font>
      <sz val="11"/>
      <color rgb="FFFF0000"/>
      <name val="Times New Roman"/>
      <family val="1"/>
    </font>
    <font>
      <sz val="11"/>
      <color rgb="FFFF0000"/>
      <name val="宋体"/>
      <family val="3"/>
      <charset val="134"/>
    </font>
    <font>
      <sz val="11"/>
      <color indexed="8"/>
      <name val="宋体"/>
      <family val="3"/>
      <charset val="134"/>
    </font>
    <font>
      <sz val="11"/>
      <color rgb="FF000000"/>
      <name val="Times New Roman"/>
      <family val="1"/>
    </font>
    <font>
      <sz val="11"/>
      <color rgb="FF000000"/>
      <name val="宋体"/>
      <family val="3"/>
      <charset val="134"/>
    </font>
    <font>
      <sz val="10.5"/>
      <name val="Times New Roman"/>
      <family val="1"/>
    </font>
    <font>
      <sz val="12"/>
      <color rgb="FF000000"/>
      <name val="Times New Roman"/>
      <family val="1"/>
    </font>
    <font>
      <sz val="12"/>
      <color rgb="FF000000"/>
      <name val="宋体"/>
      <family val="3"/>
      <charset val="134"/>
    </font>
    <font>
      <sz val="11"/>
      <color rgb="FF000000"/>
      <name val="宋体"/>
      <family val="3"/>
      <charset val="134"/>
      <scheme val="minor"/>
    </font>
    <font>
      <sz val="11"/>
      <color theme="1"/>
      <name val="宋体"/>
      <family val="2"/>
      <scheme val="minor"/>
    </font>
    <font>
      <sz val="11"/>
      <color indexed="60"/>
      <name val="宋体"/>
      <family val="3"/>
      <charset val="134"/>
    </font>
    <font>
      <sz val="16"/>
      <color theme="1"/>
      <name val="仿宋_GB2312"/>
      <family val="3"/>
      <charset val="134"/>
    </font>
  </fonts>
  <fills count="4">
    <fill>
      <patternFill patternType="none"/>
    </fill>
    <fill>
      <patternFill patternType="gray125"/>
    </fill>
    <fill>
      <patternFill patternType="solid">
        <fgColor theme="0"/>
        <bgColor indexed="64"/>
      </patternFill>
    </fill>
    <fill>
      <patternFill patternType="solid">
        <fgColor indexed="43"/>
        <bgColor indexed="26"/>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s>
  <cellStyleXfs count="138">
    <xf numFmtId="0" fontId="0" fillId="0" borderId="0">
      <alignment vertical="center"/>
    </xf>
    <xf numFmtId="0" fontId="3"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27" fillId="0" borderId="0">
      <alignment vertical="center"/>
    </xf>
    <xf numFmtId="0" fontId="27" fillId="0" borderId="0">
      <alignment vertical="center"/>
    </xf>
    <xf numFmtId="0" fontId="27" fillId="0" borderId="0">
      <alignment vertical="center"/>
    </xf>
    <xf numFmtId="0" fontId="3" fillId="0" borderId="0"/>
    <xf numFmtId="9" fontId="21"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3" fillId="0" borderId="0">
      <alignment vertical="center"/>
    </xf>
    <xf numFmtId="0" fontId="21" fillId="0" borderId="0">
      <alignment vertical="center"/>
    </xf>
    <xf numFmtId="0" fontId="28" fillId="0" borderId="0"/>
    <xf numFmtId="0" fontId="15" fillId="0" borderId="0"/>
    <xf numFmtId="9" fontId="3" fillId="0" borderId="0" applyFill="0" applyBorder="0" applyProtection="0">
      <alignment vertical="center"/>
    </xf>
    <xf numFmtId="0" fontId="21" fillId="0" borderId="0">
      <alignment vertical="center"/>
    </xf>
    <xf numFmtId="0" fontId="3" fillId="0" borderId="0"/>
    <xf numFmtId="0" fontId="3" fillId="0" borderId="0">
      <alignment vertical="center"/>
    </xf>
    <xf numFmtId="0" fontId="21" fillId="0" borderId="0">
      <alignment vertical="center"/>
    </xf>
    <xf numFmtId="0" fontId="21"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15" fillId="0" borderId="0"/>
    <xf numFmtId="0" fontId="3" fillId="0" borderId="0"/>
    <xf numFmtId="0" fontId="6" fillId="0" borderId="0">
      <alignment vertical="center"/>
    </xf>
    <xf numFmtId="0" fontId="6"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15" fillId="0" borderId="0"/>
    <xf numFmtId="0" fontId="15" fillId="0" borderId="0"/>
    <xf numFmtId="0" fontId="21" fillId="0" borderId="0"/>
    <xf numFmtId="0" fontId="21" fillId="0" borderId="0">
      <alignment vertical="center"/>
    </xf>
    <xf numFmtId="0" fontId="2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6" fillId="0" borderId="0">
      <alignment vertical="center"/>
    </xf>
    <xf numFmtId="178" fontId="3" fillId="0" borderId="0" applyFont="0" applyFill="0" applyBorder="0" applyAlignment="0" applyProtection="0"/>
    <xf numFmtId="178" fontId="3" fillId="0" borderId="0" applyFill="0" applyBorder="0" applyProtection="0">
      <alignment vertical="center"/>
    </xf>
    <xf numFmtId="0" fontId="29" fillId="3" borderId="0" applyNumberFormat="0" applyBorder="0" applyProtection="0">
      <alignment vertical="center"/>
    </xf>
    <xf numFmtId="0" fontId="29" fillId="3" borderId="0" applyNumberFormat="0" applyBorder="0" applyProtection="0">
      <alignment vertical="center"/>
    </xf>
    <xf numFmtId="0" fontId="29" fillId="3" borderId="0" applyNumberFormat="0" applyBorder="0" applyProtection="0">
      <alignment vertical="center"/>
    </xf>
    <xf numFmtId="0" fontId="2" fillId="0" borderId="0">
      <alignment vertical="center"/>
    </xf>
    <xf numFmtId="9" fontId="21" fillId="0" borderId="0" applyFont="0" applyFill="0" applyBorder="0" applyAlignment="0" applyProtection="0">
      <alignment vertical="center"/>
    </xf>
    <xf numFmtId="0" fontId="3" fillId="0" borderId="0">
      <alignment vertical="center"/>
    </xf>
    <xf numFmtId="0" fontId="3" fillId="0" borderId="0">
      <alignment vertical="center"/>
    </xf>
    <xf numFmtId="0" fontId="6" fillId="0" borderId="0">
      <alignment vertical="center"/>
    </xf>
    <xf numFmtId="0" fontId="21" fillId="0" borderId="0">
      <alignment vertical="center"/>
    </xf>
    <xf numFmtId="0" fontId="28" fillId="0" borderId="0"/>
    <xf numFmtId="9" fontId="3" fillId="0" borderId="0" applyFill="0" applyBorder="0" applyProtection="0">
      <alignment vertical="center"/>
    </xf>
    <xf numFmtId="0" fontId="21" fillId="0" borderId="0">
      <alignment vertical="center"/>
    </xf>
    <xf numFmtId="0" fontId="3" fillId="0" borderId="0"/>
    <xf numFmtId="0" fontId="3" fillId="0" borderId="0">
      <alignment vertical="center"/>
    </xf>
    <xf numFmtId="0" fontId="21" fillId="0" borderId="0">
      <alignment vertical="center"/>
    </xf>
    <xf numFmtId="0" fontId="21" fillId="0" borderId="0">
      <alignment vertical="center"/>
    </xf>
    <xf numFmtId="0" fontId="3" fillId="0" borderId="0"/>
    <xf numFmtId="0" fontId="3" fillId="0" borderId="0">
      <alignment vertical="center"/>
    </xf>
    <xf numFmtId="0" fontId="6" fillId="0" borderId="0">
      <alignment vertical="center"/>
    </xf>
    <xf numFmtId="0" fontId="15" fillId="0" borderId="0"/>
    <xf numFmtId="0" fontId="15" fillId="0" borderId="0"/>
    <xf numFmtId="0" fontId="21" fillId="0" borderId="0"/>
    <xf numFmtId="0" fontId="21" fillId="0" borderId="0">
      <alignment vertical="center"/>
    </xf>
    <xf numFmtId="0" fontId="3" fillId="0" borderId="0">
      <alignment vertical="center"/>
    </xf>
    <xf numFmtId="0" fontId="3" fillId="0" borderId="0">
      <alignment vertical="center"/>
    </xf>
    <xf numFmtId="0" fontId="2" fillId="0" borderId="0">
      <alignment vertical="center"/>
    </xf>
  </cellStyleXfs>
  <cellXfs count="210">
    <xf numFmtId="0" fontId="0" fillId="0" borderId="0" xfId="0">
      <alignment vertical="center"/>
    </xf>
    <xf numFmtId="176" fontId="9" fillId="0" borderId="1" xfId="2" applyNumberFormat="1" applyFont="1" applyFill="1" applyBorder="1" applyAlignment="1">
      <alignment horizontal="center" vertical="center" wrapText="1"/>
    </xf>
    <xf numFmtId="176" fontId="9" fillId="0" borderId="3" xfId="2" applyNumberFormat="1" applyFont="1" applyFill="1" applyBorder="1" applyAlignment="1">
      <alignment horizontal="center" vertical="center" wrapText="1"/>
    </xf>
    <xf numFmtId="0" fontId="9" fillId="0" borderId="1" xfId="18" applyNumberFormat="1" applyFont="1" applyFill="1" applyBorder="1" applyAlignment="1">
      <alignment horizontal="left" vertical="center" wrapText="1"/>
    </xf>
    <xf numFmtId="176" fontId="12" fillId="0" borderId="1" xfId="18" applyNumberFormat="1" applyFont="1" applyFill="1" applyBorder="1" applyAlignment="1">
      <alignment horizontal="right" vertical="center" wrapText="1"/>
    </xf>
    <xf numFmtId="0" fontId="13" fillId="0" borderId="1" xfId="18" applyNumberFormat="1" applyFont="1" applyFill="1" applyBorder="1" applyAlignment="1">
      <alignment horizontal="left" vertical="center" wrapText="1"/>
    </xf>
    <xf numFmtId="0" fontId="0" fillId="0" borderId="0" xfId="0" applyAlignment="1">
      <alignment vertical="center" wrapText="1"/>
    </xf>
    <xf numFmtId="0" fontId="8" fillId="0" borderId="1" xfId="2" applyNumberFormat="1" applyFont="1" applyFill="1" applyBorder="1" applyAlignment="1">
      <alignment horizontal="center" vertical="center" wrapText="1"/>
    </xf>
    <xf numFmtId="0" fontId="10" fillId="0" borderId="1" xfId="2" applyNumberFormat="1" applyFont="1" applyFill="1" applyBorder="1" applyAlignment="1">
      <alignment horizontal="left" vertical="center" wrapText="1"/>
    </xf>
    <xf numFmtId="176" fontId="8" fillId="0" borderId="1" xfId="2" applyNumberFormat="1" applyFont="1" applyFill="1" applyBorder="1" applyAlignment="1">
      <alignment horizontal="right" vertical="center" wrapText="1"/>
    </xf>
    <xf numFmtId="176" fontId="12" fillId="0" borderId="1" xfId="3" applyNumberFormat="1" applyFont="1" applyFill="1" applyBorder="1" applyAlignment="1">
      <alignment vertical="center" wrapText="1"/>
    </xf>
    <xf numFmtId="0" fontId="0" fillId="0" borderId="1" xfId="0" applyFill="1" applyBorder="1" applyAlignment="1">
      <alignment vertical="center" wrapText="1"/>
    </xf>
    <xf numFmtId="176" fontId="0" fillId="0" borderId="1" xfId="0" applyNumberFormat="1" applyFill="1" applyBorder="1" applyAlignment="1">
      <alignment vertical="center" wrapText="1"/>
    </xf>
    <xf numFmtId="0" fontId="9" fillId="0" borderId="1" xfId="2" applyNumberFormat="1" applyFont="1" applyFill="1" applyBorder="1" applyAlignment="1">
      <alignment horizontal="center" vertical="center" wrapText="1"/>
    </xf>
    <xf numFmtId="0" fontId="13" fillId="0" borderId="1" xfId="4" applyNumberFormat="1" applyFont="1" applyFill="1" applyBorder="1" applyAlignment="1">
      <alignment horizontal="left" vertical="center" wrapText="1"/>
    </xf>
    <xf numFmtId="0" fontId="12" fillId="0" borderId="1" xfId="5" applyNumberFormat="1" applyFont="1" applyFill="1" applyBorder="1" applyAlignment="1">
      <alignment horizontal="center" vertical="center" wrapText="1"/>
    </xf>
    <xf numFmtId="0" fontId="13" fillId="0" borderId="1" xfId="5" applyNumberFormat="1" applyFont="1" applyFill="1" applyBorder="1" applyAlignment="1">
      <alignment horizontal="left" vertical="center" wrapText="1"/>
    </xf>
    <xf numFmtId="0" fontId="8" fillId="0" borderId="1" xfId="6" applyNumberFormat="1" applyFont="1" applyFill="1" applyBorder="1" applyAlignment="1">
      <alignment horizontal="center" vertical="center" wrapText="1"/>
    </xf>
    <xf numFmtId="177" fontId="12" fillId="0" borderId="2" xfId="7" applyNumberFormat="1" applyFont="1" applyFill="1" applyBorder="1" applyAlignment="1">
      <alignment horizontal="center" vertical="center" wrapText="1"/>
    </xf>
    <xf numFmtId="0" fontId="12" fillId="0" borderId="1" xfId="8" applyFont="1" applyFill="1" applyBorder="1" applyAlignment="1">
      <alignment vertical="center" wrapText="1"/>
    </xf>
    <xf numFmtId="176" fontId="12" fillId="0" borderId="1" xfId="7" applyNumberFormat="1" applyFont="1" applyFill="1" applyBorder="1" applyAlignment="1">
      <alignment vertical="center" wrapText="1"/>
    </xf>
    <xf numFmtId="177" fontId="12" fillId="0" borderId="1" xfId="9" applyNumberFormat="1" applyFont="1" applyFill="1" applyBorder="1" applyAlignment="1">
      <alignment horizontal="center" vertical="center" wrapText="1"/>
    </xf>
    <xf numFmtId="0" fontId="12" fillId="0" borderId="1" xfId="10" applyFont="1" applyFill="1" applyBorder="1" applyAlignment="1">
      <alignment vertical="center" wrapText="1"/>
    </xf>
    <xf numFmtId="176" fontId="12" fillId="0" borderId="1" xfId="9" applyNumberFormat="1" applyFont="1" applyFill="1" applyBorder="1" applyAlignment="1">
      <alignment vertical="center" wrapText="1"/>
    </xf>
    <xf numFmtId="0" fontId="13" fillId="0" borderId="1" xfId="6" applyNumberFormat="1" applyFont="1" applyFill="1" applyBorder="1" applyAlignment="1">
      <alignment horizontal="left" vertical="center" wrapText="1"/>
    </xf>
    <xf numFmtId="176" fontId="12" fillId="0" borderId="2" xfId="8" applyNumberFormat="1" applyFont="1" applyFill="1" applyBorder="1" applyAlignment="1">
      <alignment horizontal="center" vertical="center" wrapText="1"/>
    </xf>
    <xf numFmtId="176" fontId="12" fillId="0" borderId="1" xfId="10" applyNumberFormat="1" applyFont="1" applyFill="1" applyBorder="1" applyAlignment="1">
      <alignment horizontal="center" vertical="center" wrapText="1"/>
    </xf>
    <xf numFmtId="0" fontId="9" fillId="2" borderId="1" xfId="6" applyNumberFormat="1" applyFont="1" applyFill="1" applyBorder="1" applyAlignment="1">
      <alignment horizontal="left" vertical="center" wrapText="1"/>
    </xf>
    <xf numFmtId="0" fontId="13" fillId="2" borderId="1" xfId="6" applyNumberFormat="1" applyFont="1" applyFill="1" applyBorder="1" applyAlignment="1">
      <alignment horizontal="left" vertical="center" wrapText="1"/>
    </xf>
    <xf numFmtId="176" fontId="8" fillId="0" borderId="1" xfId="8" applyNumberFormat="1" applyFont="1" applyFill="1" applyBorder="1" applyAlignment="1">
      <alignment horizontal="right" vertical="center" wrapText="1"/>
    </xf>
    <xf numFmtId="176" fontId="8" fillId="0" borderId="1" xfId="10" applyNumberFormat="1" applyFont="1" applyFill="1" applyBorder="1" applyAlignment="1">
      <alignment horizontal="right" vertical="center" wrapText="1"/>
    </xf>
    <xf numFmtId="177" fontId="8" fillId="0" borderId="1" xfId="8" applyNumberFormat="1" applyFont="1" applyFill="1" applyBorder="1" applyAlignment="1">
      <alignment horizontal="center" vertical="center" wrapText="1"/>
    </xf>
    <xf numFmtId="177" fontId="8" fillId="0" borderId="1" xfId="10" applyNumberFormat="1" applyFont="1" applyFill="1" applyBorder="1" applyAlignment="1">
      <alignment horizontal="center" vertical="center" wrapText="1"/>
    </xf>
    <xf numFmtId="0" fontId="8" fillId="2" borderId="1" xfId="6" applyNumberFormat="1" applyFont="1" applyFill="1" applyBorder="1" applyAlignment="1">
      <alignment horizontal="left" vertical="center" wrapText="1"/>
    </xf>
    <xf numFmtId="177" fontId="8" fillId="0" borderId="2" xfId="8" applyNumberFormat="1" applyFont="1" applyFill="1" applyBorder="1" applyAlignment="1">
      <alignment horizontal="center" vertical="center" wrapText="1"/>
    </xf>
    <xf numFmtId="0" fontId="8" fillId="0" borderId="1" xfId="8" applyFont="1" applyFill="1" applyBorder="1" applyAlignment="1">
      <alignment horizontal="right" vertical="center" wrapText="1"/>
    </xf>
    <xf numFmtId="0" fontId="8" fillId="0" borderId="1" xfId="10" applyFont="1" applyFill="1" applyBorder="1" applyAlignment="1">
      <alignment horizontal="right" vertical="center" wrapText="1"/>
    </xf>
    <xf numFmtId="0" fontId="9" fillId="0" borderId="1" xfId="6" applyNumberFormat="1" applyFont="1" applyFill="1" applyBorder="1" applyAlignment="1">
      <alignment horizontal="center" vertical="center" wrapText="1"/>
    </xf>
    <xf numFmtId="0" fontId="9" fillId="2" borderId="1" xfId="11" applyNumberFormat="1" applyFont="1" applyFill="1" applyBorder="1" applyAlignment="1">
      <alignment horizontal="left" vertical="center" wrapText="1"/>
    </xf>
    <xf numFmtId="176" fontId="8" fillId="2" borderId="1" xfId="12" applyNumberFormat="1" applyFont="1" applyFill="1" applyBorder="1" applyAlignment="1">
      <alignment horizontal="center" vertical="center" wrapText="1"/>
    </xf>
    <xf numFmtId="177" fontId="12" fillId="0" borderId="1" xfId="13" applyNumberFormat="1" applyFont="1" applyFill="1" applyBorder="1" applyAlignment="1">
      <alignment horizontal="center" vertical="center" wrapText="1"/>
    </xf>
    <xf numFmtId="176" fontId="12" fillId="0" borderId="1" xfId="13" applyNumberFormat="1" applyFont="1" applyFill="1" applyBorder="1" applyAlignment="1">
      <alignment vertical="center" wrapText="1"/>
    </xf>
    <xf numFmtId="0" fontId="9" fillId="0" borderId="1" xfId="2" applyNumberFormat="1" applyFont="1" applyFill="1" applyBorder="1" applyAlignment="1">
      <alignment horizontal="left" vertical="center" wrapText="1"/>
    </xf>
    <xf numFmtId="176" fontId="8" fillId="2" borderId="1" xfId="15" applyNumberFormat="1" applyFont="1" applyFill="1" applyBorder="1" applyAlignment="1">
      <alignment horizontal="center" vertical="center" wrapText="1"/>
    </xf>
    <xf numFmtId="0" fontId="8" fillId="2" borderId="1" xfId="15" applyFont="1" applyFill="1" applyBorder="1" applyAlignment="1">
      <alignment vertical="center" wrapText="1"/>
    </xf>
    <xf numFmtId="176" fontId="8" fillId="2" borderId="1" xfId="15" applyNumberFormat="1" applyFont="1" applyFill="1" applyBorder="1" applyAlignment="1">
      <alignment vertical="center" wrapText="1"/>
    </xf>
    <xf numFmtId="176" fontId="8" fillId="2" borderId="1" xfId="16" applyNumberFormat="1" applyFont="1" applyFill="1" applyBorder="1" applyAlignment="1">
      <alignment horizontal="center" vertical="center" wrapText="1"/>
    </xf>
    <xf numFmtId="0" fontId="8" fillId="2" borderId="1" xfId="16" applyFont="1" applyFill="1" applyBorder="1" applyAlignment="1">
      <alignment vertical="center" wrapText="1"/>
    </xf>
    <xf numFmtId="176" fontId="8" fillId="2" borderId="1" xfId="16" applyNumberFormat="1" applyFont="1" applyFill="1" applyBorder="1" applyAlignment="1">
      <alignment vertical="center" wrapText="1"/>
    </xf>
    <xf numFmtId="0" fontId="8" fillId="2" borderId="1" xfId="17" applyNumberFormat="1" applyFont="1" applyFill="1" applyBorder="1" applyAlignment="1">
      <alignment horizontal="center" vertical="center" wrapText="1"/>
    </xf>
    <xf numFmtId="176" fontId="8" fillId="2" borderId="1" xfId="18" applyNumberFormat="1" applyFont="1" applyFill="1" applyBorder="1" applyAlignment="1">
      <alignment horizontal="center" vertical="center" wrapText="1"/>
    </xf>
    <xf numFmtId="0" fontId="9" fillId="2" borderId="1" xfId="19" applyNumberFormat="1" applyFont="1" applyFill="1" applyBorder="1" applyAlignment="1">
      <alignment horizontal="center" vertical="center" wrapText="1"/>
    </xf>
    <xf numFmtId="0" fontId="9" fillId="2" borderId="1" xfId="19" applyNumberFormat="1" applyFont="1" applyFill="1" applyBorder="1" applyAlignment="1">
      <alignment horizontal="left" vertical="center" wrapText="1"/>
    </xf>
    <xf numFmtId="176" fontId="8" fillId="2" borderId="1" xfId="19" applyNumberFormat="1" applyFont="1" applyFill="1" applyBorder="1" applyAlignment="1">
      <alignment horizontal="center" vertical="center" wrapText="1"/>
    </xf>
    <xf numFmtId="0" fontId="6" fillId="0" borderId="1" xfId="20" applyBorder="1" applyAlignment="1">
      <alignment vertical="center" wrapText="1"/>
    </xf>
    <xf numFmtId="0" fontId="15" fillId="2" borderId="1" xfId="20" applyFont="1" applyFill="1" applyBorder="1" applyAlignment="1">
      <alignment horizontal="center" vertical="center" wrapText="1"/>
    </xf>
    <xf numFmtId="0" fontId="9" fillId="2" borderId="1" xfId="21" applyNumberFormat="1" applyFont="1" applyFill="1" applyBorder="1" applyAlignment="1">
      <alignment horizontal="left" vertical="center" wrapText="1"/>
    </xf>
    <xf numFmtId="0" fontId="8" fillId="2" borderId="1" xfId="22" applyNumberFormat="1" applyFont="1" applyFill="1" applyBorder="1" applyAlignment="1">
      <alignment horizontal="center" vertical="center" wrapText="1"/>
    </xf>
    <xf numFmtId="0" fontId="9" fillId="2" borderId="1" xfId="22" applyNumberFormat="1" applyFont="1" applyFill="1" applyBorder="1" applyAlignment="1">
      <alignment horizontal="left" vertical="center" wrapText="1"/>
    </xf>
    <xf numFmtId="176" fontId="8" fillId="2" borderId="1" xfId="22" applyNumberFormat="1" applyFont="1" applyFill="1" applyBorder="1" applyAlignment="1">
      <alignment horizontal="center" vertical="center" wrapText="1"/>
    </xf>
    <xf numFmtId="176" fontId="12" fillId="2" borderId="1" xfId="15" applyNumberFormat="1" applyFont="1" applyFill="1" applyBorder="1" applyAlignment="1">
      <alignment vertical="center" wrapText="1"/>
    </xf>
    <xf numFmtId="176" fontId="12" fillId="2" borderId="1" xfId="16" applyNumberFormat="1" applyFont="1" applyFill="1" applyBorder="1" applyAlignment="1">
      <alignment vertical="center" wrapText="1"/>
    </xf>
    <xf numFmtId="0" fontId="6" fillId="2" borderId="1" xfId="22" applyFill="1" applyBorder="1" applyAlignment="1">
      <alignment horizontal="center" vertical="center" wrapText="1"/>
    </xf>
    <xf numFmtId="0" fontId="6" fillId="2" borderId="1" xfId="22" applyFill="1" applyBorder="1" applyAlignment="1">
      <alignment vertical="center" wrapText="1"/>
    </xf>
    <xf numFmtId="0" fontId="6" fillId="2" borderId="1" xfId="15" applyFill="1" applyBorder="1" applyAlignment="1">
      <alignment horizontal="center" vertical="center" wrapText="1"/>
    </xf>
    <xf numFmtId="0" fontId="6" fillId="2" borderId="1" xfId="15" applyFill="1" applyBorder="1" applyAlignment="1">
      <alignment vertical="center" wrapText="1"/>
    </xf>
    <xf numFmtId="0" fontId="6" fillId="2" borderId="1" xfId="16" applyFill="1" applyBorder="1" applyAlignment="1">
      <alignment horizontal="center" vertical="center" wrapText="1"/>
    </xf>
    <xf numFmtId="0" fontId="6" fillId="2" borderId="1" xfId="16" applyFill="1" applyBorder="1" applyAlignment="1">
      <alignment vertical="center" wrapText="1"/>
    </xf>
    <xf numFmtId="0" fontId="13" fillId="2" borderId="1" xfId="22" applyFont="1" applyFill="1" applyBorder="1" applyAlignment="1">
      <alignment horizontal="left" vertical="center" wrapText="1"/>
    </xf>
    <xf numFmtId="0" fontId="12" fillId="2" borderId="1" xfId="22" applyFont="1" applyFill="1" applyBorder="1" applyAlignment="1">
      <alignment horizontal="center" vertical="center" wrapText="1"/>
    </xf>
    <xf numFmtId="0" fontId="12" fillId="2" borderId="1" xfId="15" applyFont="1" applyFill="1" applyBorder="1" applyAlignment="1">
      <alignment horizontal="center" vertical="center" wrapText="1"/>
    </xf>
    <xf numFmtId="177" fontId="12" fillId="2" borderId="1" xfId="15" applyNumberFormat="1" applyFont="1" applyFill="1" applyBorder="1" applyAlignment="1">
      <alignment horizontal="right" vertical="center" wrapText="1"/>
    </xf>
    <xf numFmtId="0" fontId="12" fillId="2" borderId="1" xfId="16" applyFont="1" applyFill="1" applyBorder="1" applyAlignment="1">
      <alignment horizontal="center" vertical="center" wrapText="1"/>
    </xf>
    <xf numFmtId="177" fontId="12" fillId="2" borderId="1" xfId="16" applyNumberFormat="1" applyFont="1" applyFill="1" applyBorder="1" applyAlignment="1">
      <alignment horizontal="right" vertical="center" wrapText="1"/>
    </xf>
    <xf numFmtId="0" fontId="13" fillId="2" borderId="1" xfId="22" applyFont="1" applyFill="1" applyBorder="1" applyAlignment="1">
      <alignment horizontal="center" vertical="center" wrapText="1"/>
    </xf>
    <xf numFmtId="0" fontId="9" fillId="2" borderId="1" xfId="22" applyNumberFormat="1" applyFont="1" applyFill="1" applyBorder="1" applyAlignment="1">
      <alignment horizontal="center" vertical="center" wrapText="1"/>
    </xf>
    <xf numFmtId="0" fontId="17" fillId="0" borderId="1" xfId="23" applyNumberFormat="1" applyFont="1" applyFill="1" applyBorder="1" applyAlignment="1">
      <alignment horizontal="left" vertical="center" wrapText="1"/>
    </xf>
    <xf numFmtId="0" fontId="12" fillId="0" borderId="1" xfId="24" applyNumberFormat="1" applyFont="1" applyFill="1" applyBorder="1" applyAlignment="1">
      <alignment horizontal="center" vertical="center" wrapText="1"/>
    </xf>
    <xf numFmtId="177" fontId="12" fillId="0" borderId="1" xfId="24" applyNumberFormat="1" applyFont="1" applyFill="1" applyBorder="1" applyAlignment="1">
      <alignment horizontal="center" vertical="center" wrapText="1"/>
    </xf>
    <xf numFmtId="177" fontId="0" fillId="0" borderId="1" xfId="0" applyNumberFormat="1" applyFill="1" applyBorder="1" applyAlignment="1">
      <alignment vertical="center" wrapText="1"/>
    </xf>
    <xf numFmtId="0" fontId="13" fillId="0" borderId="1" xfId="25" applyNumberFormat="1" applyFont="1" applyFill="1" applyBorder="1" applyAlignment="1">
      <alignment horizontal="center" vertical="center" wrapText="1"/>
    </xf>
    <xf numFmtId="0" fontId="12" fillId="0" borderId="1" xfId="25" applyNumberFormat="1" applyFont="1" applyFill="1" applyBorder="1" applyAlignment="1">
      <alignment horizontal="left" vertical="center" wrapText="1"/>
    </xf>
    <xf numFmtId="0" fontId="12" fillId="0" borderId="1" xfId="26" applyNumberFormat="1" applyFont="1" applyFill="1" applyBorder="1" applyAlignment="1">
      <alignment horizontal="center" vertical="center" wrapText="1"/>
    </xf>
    <xf numFmtId="10" fontId="12" fillId="0" borderId="1" xfId="24" applyNumberFormat="1" applyFont="1" applyFill="1" applyBorder="1" applyAlignment="1">
      <alignment horizontal="center" vertical="center" wrapText="1"/>
    </xf>
    <xf numFmtId="0" fontId="12" fillId="0" borderId="1" xfId="27" applyNumberFormat="1" applyFont="1" applyFill="1" applyBorder="1" applyAlignment="1">
      <alignment horizontal="center" vertical="center" wrapText="1"/>
    </xf>
    <xf numFmtId="10" fontId="12" fillId="0" borderId="1" xfId="27" applyNumberFormat="1" applyFont="1" applyFill="1" applyBorder="1" applyAlignment="1">
      <alignment horizontal="center" vertical="center" wrapText="1"/>
    </xf>
    <xf numFmtId="177" fontId="12" fillId="0" borderId="1" xfId="27" applyNumberFormat="1" applyFont="1" applyFill="1" applyBorder="1" applyAlignment="1">
      <alignment horizontal="center" vertical="center" wrapText="1"/>
    </xf>
    <xf numFmtId="0" fontId="13" fillId="0" borderId="1" xfId="25" applyNumberFormat="1" applyFont="1" applyFill="1" applyBorder="1" applyAlignment="1">
      <alignment horizontal="left" vertical="center" wrapText="1"/>
    </xf>
    <xf numFmtId="0" fontId="13" fillId="0" borderId="1" xfId="26" applyNumberFormat="1" applyFont="1" applyFill="1" applyBorder="1" applyAlignment="1">
      <alignment horizontal="center" vertical="center" wrapText="1"/>
    </xf>
    <xf numFmtId="0" fontId="12" fillId="0" borderId="1" xfId="25" applyNumberFormat="1" applyFont="1" applyFill="1" applyBorder="1" applyAlignment="1">
      <alignment horizontal="center" vertical="center" wrapText="1"/>
    </xf>
    <xf numFmtId="0" fontId="6" fillId="0" borderId="2" xfId="26" applyBorder="1" applyAlignment="1">
      <alignment vertical="center" wrapText="1"/>
    </xf>
    <xf numFmtId="0" fontId="6" fillId="0" borderId="1" xfId="24" applyBorder="1" applyAlignment="1">
      <alignment vertical="center" wrapText="1"/>
    </xf>
    <xf numFmtId="0" fontId="6" fillId="0" borderId="1" xfId="27" applyBorder="1" applyAlignment="1">
      <alignment vertical="center" wrapText="1"/>
    </xf>
    <xf numFmtId="177" fontId="12" fillId="0" borderId="1" xfId="18" applyNumberFormat="1" applyFont="1" applyFill="1" applyBorder="1" applyAlignment="1">
      <alignment horizontal="center" vertical="center" wrapText="1"/>
    </xf>
    <xf numFmtId="177" fontId="13" fillId="0" borderId="1" xfId="18" applyNumberFormat="1" applyFont="1" applyFill="1" applyBorder="1" applyAlignment="1">
      <alignment horizontal="center" vertical="center" wrapText="1"/>
    </xf>
    <xf numFmtId="0" fontId="0" fillId="0" borderId="0" xfId="0" applyFill="1" applyAlignment="1">
      <alignment vertical="center" wrapText="1"/>
    </xf>
    <xf numFmtId="0" fontId="11" fillId="0" borderId="1" xfId="28" applyNumberFormat="1" applyFont="1" applyFill="1" applyBorder="1" applyAlignment="1">
      <alignment horizontal="left" vertical="center" wrapText="1"/>
    </xf>
    <xf numFmtId="176" fontId="17" fillId="0" borderId="1" xfId="3" applyNumberFormat="1" applyFont="1" applyFill="1" applyBorder="1" applyAlignment="1">
      <alignment vertical="center" wrapText="1"/>
    </xf>
    <xf numFmtId="176" fontId="7" fillId="0" borderId="1" xfId="0" applyNumberFormat="1" applyFont="1" applyFill="1" applyBorder="1" applyAlignment="1">
      <alignment vertical="center" wrapText="1"/>
    </xf>
    <xf numFmtId="0" fontId="19" fillId="0" borderId="1" xfId="25" applyNumberFormat="1" applyFont="1" applyFill="1" applyBorder="1" applyAlignment="1">
      <alignment horizontal="left" vertical="center" wrapText="1"/>
    </xf>
    <xf numFmtId="0" fontId="20" fillId="2" borderId="1" xfId="22" applyNumberFormat="1" applyFont="1" applyFill="1" applyBorder="1" applyAlignment="1">
      <alignment horizontal="left" vertical="center" wrapText="1"/>
    </xf>
    <xf numFmtId="0" fontId="19" fillId="2" borderId="1" xfId="22" applyNumberFormat="1" applyFont="1" applyFill="1" applyBorder="1" applyAlignment="1">
      <alignment horizontal="left" vertical="center" wrapText="1"/>
    </xf>
    <xf numFmtId="0" fontId="9" fillId="0" borderId="1" xfId="42" applyNumberFormat="1" applyFont="1" applyFill="1" applyBorder="1" applyAlignment="1">
      <alignment horizontal="left" vertical="center" wrapText="1"/>
    </xf>
    <xf numFmtId="176" fontId="12" fillId="0" borderId="1" xfId="42" applyNumberFormat="1" applyFont="1" applyFill="1" applyBorder="1" applyAlignment="1">
      <alignment horizontal="right" vertical="center" wrapText="1"/>
    </xf>
    <xf numFmtId="176" fontId="12" fillId="0" borderId="1" xfId="41" applyNumberFormat="1" applyFont="1" applyFill="1" applyBorder="1" applyAlignment="1">
      <alignment horizontal="right" vertical="center" wrapText="1"/>
    </xf>
    <xf numFmtId="176" fontId="12" fillId="0" borderId="1" xfId="29" applyNumberFormat="1" applyFont="1" applyFill="1" applyBorder="1" applyAlignment="1">
      <alignment vertical="center" wrapText="1"/>
    </xf>
    <xf numFmtId="0" fontId="12" fillId="0" borderId="1" xfId="30" applyNumberFormat="1" applyFont="1" applyFill="1" applyBorder="1" applyAlignment="1">
      <alignment horizontal="center" vertical="center" wrapText="1"/>
    </xf>
    <xf numFmtId="0" fontId="13" fillId="0" borderId="1" xfId="30" applyNumberFormat="1" applyFont="1" applyFill="1" applyBorder="1" applyAlignment="1">
      <alignment horizontal="left" vertical="center" wrapText="1"/>
    </xf>
    <xf numFmtId="49" fontId="12" fillId="2" borderId="1" xfId="30" applyNumberFormat="1" applyFont="1" applyFill="1" applyBorder="1" applyAlignment="1">
      <alignment horizontal="center" vertical="center" wrapText="1"/>
    </xf>
    <xf numFmtId="177" fontId="12" fillId="2" borderId="1" xfId="30" applyNumberFormat="1" applyFont="1" applyFill="1" applyBorder="1" applyAlignment="1">
      <alignment horizontal="center" vertical="center" wrapText="1"/>
    </xf>
    <xf numFmtId="0" fontId="12" fillId="0" borderId="1" xfId="30" applyFont="1" applyFill="1" applyBorder="1" applyAlignment="1">
      <alignment vertical="center" wrapText="1"/>
    </xf>
    <xf numFmtId="176" fontId="12" fillId="0" borderId="1" xfId="30" applyNumberFormat="1" applyFont="1" applyFill="1" applyBorder="1" applyAlignment="1">
      <alignment vertical="center" wrapText="1"/>
    </xf>
    <xf numFmtId="177" fontId="12" fillId="2" borderId="1" xfId="31" applyNumberFormat="1" applyFont="1" applyFill="1" applyBorder="1" applyAlignment="1">
      <alignment horizontal="center" vertical="center" wrapText="1"/>
    </xf>
    <xf numFmtId="0" fontId="12" fillId="0" borderId="1" xfId="31" applyFont="1" applyFill="1" applyBorder="1" applyAlignment="1">
      <alignment vertical="center" wrapText="1"/>
    </xf>
    <xf numFmtId="176" fontId="12" fillId="0" borderId="1" xfId="31" applyNumberFormat="1" applyFont="1" applyFill="1" applyBorder="1" applyAlignment="1">
      <alignment vertical="center" wrapText="1"/>
    </xf>
    <xf numFmtId="0" fontId="8" fillId="0" borderId="1" xfId="32" applyNumberFormat="1" applyFont="1" applyFill="1" applyBorder="1" applyAlignment="1">
      <alignment horizontal="center" vertical="center" wrapText="1"/>
    </xf>
    <xf numFmtId="177" fontId="12" fillId="0" borderId="2" xfId="30" applyNumberFormat="1" applyFont="1" applyFill="1" applyBorder="1" applyAlignment="1">
      <alignment horizontal="center" vertical="center" wrapText="1"/>
    </xf>
    <xf numFmtId="0" fontId="12" fillId="0" borderId="1" xfId="32" applyFont="1" applyFill="1" applyBorder="1" applyAlignment="1">
      <alignment vertical="center" wrapText="1"/>
    </xf>
    <xf numFmtId="177" fontId="12" fillId="0" borderId="2" xfId="31" applyNumberFormat="1" applyFont="1" applyFill="1" applyBorder="1" applyAlignment="1">
      <alignment horizontal="center" vertical="center" wrapText="1"/>
    </xf>
    <xf numFmtId="0" fontId="12" fillId="0" borderId="1" xfId="33" applyFont="1" applyFill="1" applyBorder="1" applyAlignment="1">
      <alignment vertical="center" wrapText="1"/>
    </xf>
    <xf numFmtId="0" fontId="13" fillId="0" borderId="1" xfId="34" applyNumberFormat="1" applyFont="1" applyFill="1" applyBorder="1" applyAlignment="1">
      <alignment horizontal="left" vertical="center" wrapText="1"/>
    </xf>
    <xf numFmtId="176" fontId="12" fillId="0" borderId="2" xfId="32" applyNumberFormat="1" applyFont="1" applyFill="1" applyBorder="1" applyAlignment="1">
      <alignment horizontal="center" vertical="center" wrapText="1"/>
    </xf>
    <xf numFmtId="176" fontId="12" fillId="0" borderId="2" xfId="33" applyNumberFormat="1" applyFont="1" applyFill="1" applyBorder="1" applyAlignment="1">
      <alignment horizontal="center" vertical="center" wrapText="1"/>
    </xf>
    <xf numFmtId="0" fontId="13" fillId="0" borderId="1" xfId="35" applyNumberFormat="1" applyFont="1" applyFill="1" applyBorder="1" applyAlignment="1">
      <alignment horizontal="left" vertical="center" wrapText="1"/>
    </xf>
    <xf numFmtId="0" fontId="13" fillId="0" borderId="1" xfId="36" applyNumberFormat="1" applyFont="1" applyFill="1" applyBorder="1" applyAlignment="1">
      <alignment horizontal="left" vertical="center" wrapText="1"/>
    </xf>
    <xf numFmtId="0" fontId="13" fillId="0" borderId="1" xfId="37" applyNumberFormat="1" applyFont="1" applyFill="1" applyBorder="1" applyAlignment="1">
      <alignment horizontal="left" vertical="center" wrapText="1"/>
    </xf>
    <xf numFmtId="0" fontId="12" fillId="2" borderId="1" xfId="33" applyFont="1" applyFill="1" applyBorder="1" applyAlignment="1">
      <alignment vertical="center" wrapText="1"/>
    </xf>
    <xf numFmtId="0" fontId="8" fillId="0" borderId="1" xfId="37" applyNumberFormat="1" applyFont="1" applyFill="1" applyBorder="1" applyAlignment="1">
      <alignment horizontal="left" vertical="center" wrapText="1"/>
    </xf>
    <xf numFmtId="0" fontId="8" fillId="0" borderId="1" xfId="37" applyNumberFormat="1" applyFont="1" applyFill="1" applyBorder="1" applyAlignment="1">
      <alignment horizontal="center" vertical="center" wrapText="1"/>
    </xf>
    <xf numFmtId="177" fontId="8" fillId="0" borderId="1" xfId="37" applyNumberFormat="1" applyFont="1" applyFill="1" applyBorder="1" applyAlignment="1">
      <alignment horizontal="center" vertical="center" wrapText="1"/>
    </xf>
    <xf numFmtId="176" fontId="8" fillId="0" borderId="1" xfId="37" applyNumberFormat="1" applyFont="1" applyFill="1" applyBorder="1" applyAlignment="1">
      <alignment horizontal="right" vertical="center" wrapText="1"/>
    </xf>
    <xf numFmtId="177" fontId="8" fillId="0" borderId="1" xfId="38" applyNumberFormat="1" applyFont="1" applyFill="1" applyBorder="1" applyAlignment="1">
      <alignment horizontal="center" vertical="center" wrapText="1"/>
    </xf>
    <xf numFmtId="176" fontId="8" fillId="0" borderId="1" xfId="38" applyNumberFormat="1" applyFont="1" applyFill="1" applyBorder="1" applyAlignment="1">
      <alignment horizontal="right" vertical="center" wrapText="1"/>
    </xf>
    <xf numFmtId="0" fontId="9" fillId="0" borderId="1" xfId="37" applyNumberFormat="1" applyFont="1" applyFill="1" applyBorder="1" applyAlignment="1">
      <alignment horizontal="left" vertical="center" wrapText="1"/>
    </xf>
    <xf numFmtId="0" fontId="21" fillId="0" borderId="1" xfId="39" applyNumberFormat="1" applyFont="1" applyFill="1" applyBorder="1" applyAlignment="1">
      <alignment horizontal="left" vertical="center" wrapText="1"/>
    </xf>
    <xf numFmtId="0" fontId="9" fillId="0" borderId="1" xfId="32" applyNumberFormat="1" applyFont="1" applyFill="1" applyBorder="1" applyAlignment="1">
      <alignment horizontal="left" vertical="center" wrapText="1"/>
    </xf>
    <xf numFmtId="176" fontId="8" fillId="0" borderId="1" xfId="32" applyNumberFormat="1" applyFont="1" applyFill="1" applyBorder="1" applyAlignment="1">
      <alignment horizontal="right" vertical="center" wrapText="1"/>
    </xf>
    <xf numFmtId="176" fontId="8" fillId="0" borderId="1" xfId="33" applyNumberFormat="1" applyFont="1" applyFill="1" applyBorder="1" applyAlignment="1">
      <alignment horizontal="right" vertical="center" wrapText="1"/>
    </xf>
    <xf numFmtId="177" fontId="8" fillId="0" borderId="1" xfId="32" applyNumberFormat="1" applyFont="1" applyFill="1" applyBorder="1" applyAlignment="1">
      <alignment horizontal="center" vertical="center" wrapText="1"/>
    </xf>
    <xf numFmtId="177" fontId="8" fillId="0" borderId="1" xfId="33" applyNumberFormat="1" applyFont="1" applyFill="1" applyBorder="1" applyAlignment="1">
      <alignment horizontal="center" vertical="center" wrapText="1"/>
    </xf>
    <xf numFmtId="0" fontId="22" fillId="0" borderId="1" xfId="39" applyNumberFormat="1" applyFont="1" applyFill="1" applyBorder="1" applyAlignment="1">
      <alignment horizontal="left" vertical="center" wrapText="1"/>
    </xf>
    <xf numFmtId="0" fontId="15" fillId="2" borderId="1" xfId="18" applyFont="1" applyFill="1" applyBorder="1" applyAlignment="1">
      <alignment horizontal="center" vertical="center" wrapText="1"/>
    </xf>
    <xf numFmtId="176" fontId="24" fillId="0" borderId="1" xfId="18" applyNumberFormat="1" applyFont="1" applyFill="1" applyBorder="1" applyAlignment="1">
      <alignment horizontal="center" vertical="center" wrapText="1"/>
    </xf>
    <xf numFmtId="176" fontId="12" fillId="0" borderId="1" xfId="18" applyNumberFormat="1" applyFont="1" applyFill="1" applyBorder="1" applyAlignment="1">
      <alignment vertical="center" wrapText="1"/>
    </xf>
    <xf numFmtId="0" fontId="9" fillId="0" borderId="1" xfId="32" applyNumberFormat="1" applyFont="1" applyFill="1" applyBorder="1" applyAlignment="1">
      <alignment horizontal="center" vertical="center" wrapText="1"/>
    </xf>
    <xf numFmtId="0" fontId="13" fillId="0" borderId="1" xfId="30" applyNumberFormat="1" applyFont="1" applyFill="1" applyBorder="1" applyAlignment="1">
      <alignment horizontal="center" vertical="center" wrapText="1"/>
    </xf>
    <xf numFmtId="0" fontId="13" fillId="0" borderId="1" xfId="30" applyFont="1" applyFill="1" applyBorder="1" applyAlignment="1">
      <alignment horizontal="left" vertical="center" wrapText="1"/>
    </xf>
    <xf numFmtId="177" fontId="12" fillId="0" borderId="1" xfId="30" applyNumberFormat="1" applyFont="1" applyFill="1" applyBorder="1" applyAlignment="1">
      <alignment horizontal="center" vertical="center" wrapText="1"/>
    </xf>
    <xf numFmtId="177" fontId="12" fillId="0" borderId="1" xfId="31" applyNumberFormat="1" applyFont="1" applyFill="1" applyBorder="1" applyAlignment="1">
      <alignment horizontal="center" vertical="center" wrapText="1"/>
    </xf>
    <xf numFmtId="176" fontId="8" fillId="2" borderId="1" xfId="40" applyNumberFormat="1" applyFont="1" applyFill="1" applyBorder="1" applyAlignment="1">
      <alignment vertical="center" wrapText="1"/>
    </xf>
    <xf numFmtId="176" fontId="8" fillId="2" borderId="1" xfId="41" applyNumberFormat="1" applyFont="1" applyFill="1" applyBorder="1" applyAlignment="1">
      <alignment horizontal="center" vertical="center" wrapText="1"/>
    </xf>
    <xf numFmtId="0" fontId="8" fillId="2" borderId="1" xfId="41" applyFont="1" applyFill="1" applyBorder="1" applyAlignment="1">
      <alignment vertical="center" wrapText="1"/>
    </xf>
    <xf numFmtId="176" fontId="8" fillId="2" borderId="1" xfId="41" applyNumberFormat="1" applyFont="1" applyFill="1" applyBorder="1" applyAlignment="1">
      <alignment vertical="center" wrapText="1"/>
    </xf>
    <xf numFmtId="0" fontId="9" fillId="2" borderId="1" xfId="42" applyNumberFormat="1" applyFont="1" applyFill="1" applyBorder="1" applyAlignment="1">
      <alignment horizontal="center" vertical="center" wrapText="1"/>
    </xf>
    <xf numFmtId="0" fontId="9" fillId="2" borderId="1" xfId="42" applyNumberFormat="1" applyFont="1" applyFill="1" applyBorder="1" applyAlignment="1">
      <alignment horizontal="left" vertical="center" wrapText="1"/>
    </xf>
    <xf numFmtId="0" fontId="8" fillId="2" borderId="1" xfId="42" applyNumberFormat="1" applyFont="1" applyFill="1" applyBorder="1" applyAlignment="1">
      <alignment horizontal="center" vertical="center" wrapText="1"/>
    </xf>
    <xf numFmtId="176" fontId="8" fillId="2" borderId="1" xfId="42" applyNumberFormat="1" applyFont="1" applyFill="1" applyBorder="1" applyAlignment="1">
      <alignment horizontal="center" vertical="center" wrapText="1"/>
    </xf>
    <xf numFmtId="0" fontId="8" fillId="2" borderId="1" xfId="42" applyFont="1" applyFill="1" applyBorder="1" applyAlignment="1">
      <alignment vertical="center" wrapText="1"/>
    </xf>
    <xf numFmtId="176" fontId="8" fillId="2" borderId="1" xfId="42" applyNumberFormat="1" applyFont="1" applyFill="1" applyBorder="1" applyAlignment="1">
      <alignment vertical="center" wrapText="1"/>
    </xf>
    <xf numFmtId="0" fontId="15" fillId="2" borderId="1" xfId="42" applyFont="1" applyFill="1" applyBorder="1" applyAlignment="1">
      <alignment horizontal="center" vertical="center" wrapText="1"/>
    </xf>
    <xf numFmtId="176" fontId="12" fillId="2" borderId="1" xfId="42" applyNumberFormat="1" applyFont="1" applyFill="1" applyBorder="1" applyAlignment="1">
      <alignment vertical="center" wrapText="1"/>
    </xf>
    <xf numFmtId="176" fontId="12" fillId="2" borderId="1" xfId="41" applyNumberFormat="1" applyFont="1" applyFill="1" applyBorder="1" applyAlignment="1">
      <alignment vertical="center" wrapText="1"/>
    </xf>
    <xf numFmtId="0" fontId="6" fillId="2" borderId="1" xfId="42" applyFill="1" applyBorder="1" applyAlignment="1">
      <alignment horizontal="center" vertical="center" wrapText="1"/>
    </xf>
    <xf numFmtId="0" fontId="6" fillId="2" borderId="1" xfId="42" applyFill="1" applyBorder="1" applyAlignment="1">
      <alignment vertical="center" wrapText="1"/>
    </xf>
    <xf numFmtId="0" fontId="6" fillId="2" borderId="1" xfId="41" applyFill="1" applyBorder="1" applyAlignment="1">
      <alignment horizontal="center" vertical="center" wrapText="1"/>
    </xf>
    <xf numFmtId="0" fontId="6" fillId="2" borderId="1" xfId="41" applyFill="1" applyBorder="1" applyAlignment="1">
      <alignment vertical="center" wrapText="1"/>
    </xf>
    <xf numFmtId="0" fontId="13" fillId="2" borderId="1" xfId="42" applyFont="1" applyFill="1" applyBorder="1" applyAlignment="1">
      <alignment horizontal="left" vertical="center" wrapText="1"/>
    </xf>
    <xf numFmtId="0" fontId="12" fillId="2" borderId="1" xfId="42" applyFont="1" applyFill="1" applyBorder="1" applyAlignment="1">
      <alignment horizontal="center" vertical="center" wrapText="1"/>
    </xf>
    <xf numFmtId="177" fontId="12" fillId="2" borderId="1" xfId="42" applyNumberFormat="1" applyFont="1" applyFill="1" applyBorder="1" applyAlignment="1">
      <alignment horizontal="right" vertical="center" wrapText="1"/>
    </xf>
    <xf numFmtId="0" fontId="12" fillId="2" borderId="1" xfId="41" applyFont="1" applyFill="1" applyBorder="1" applyAlignment="1">
      <alignment horizontal="center" vertical="center" wrapText="1"/>
    </xf>
    <xf numFmtId="177" fontId="12" fillId="2" borderId="1" xfId="41" applyNumberFormat="1" applyFont="1" applyFill="1" applyBorder="1" applyAlignment="1">
      <alignment horizontal="right" vertical="center" wrapText="1"/>
    </xf>
    <xf numFmtId="0" fontId="13" fillId="2" borderId="1" xfId="42" applyFont="1" applyFill="1" applyBorder="1" applyAlignment="1">
      <alignment horizontal="center" vertical="center" wrapText="1"/>
    </xf>
    <xf numFmtId="0" fontId="8" fillId="2" borderId="1" xfId="42" applyNumberFormat="1" applyFont="1" applyFill="1" applyBorder="1" applyAlignment="1">
      <alignment horizontal="left" vertical="center" wrapText="1"/>
    </xf>
    <xf numFmtId="177" fontId="12" fillId="0" borderId="1" xfId="43" applyNumberFormat="1" applyFont="1" applyFill="1" applyBorder="1" applyAlignment="1">
      <alignment horizontal="center" vertical="center" wrapText="1"/>
    </xf>
    <xf numFmtId="0" fontId="12" fillId="0" borderId="1" xfId="44" applyNumberFormat="1" applyFont="1" applyFill="1" applyBorder="1" applyAlignment="1">
      <alignment horizontal="center" vertical="center" wrapText="1"/>
    </xf>
    <xf numFmtId="177" fontId="12" fillId="0" borderId="1" xfId="44" applyNumberFormat="1" applyFont="1" applyFill="1" applyBorder="1" applyAlignment="1">
      <alignment horizontal="center" vertical="center" wrapText="1"/>
    </xf>
    <xf numFmtId="0" fontId="13" fillId="0" borderId="1" xfId="45" applyNumberFormat="1" applyFont="1" applyFill="1" applyBorder="1" applyAlignment="1">
      <alignment horizontal="center" vertical="center" wrapText="1"/>
    </xf>
    <xf numFmtId="0" fontId="12" fillId="0" borderId="1" xfId="45" applyNumberFormat="1" applyFont="1" applyFill="1" applyBorder="1" applyAlignment="1">
      <alignment horizontal="left" vertical="center" wrapText="1"/>
    </xf>
    <xf numFmtId="0" fontId="12" fillId="0" borderId="1" xfId="45" applyNumberFormat="1" applyFont="1" applyFill="1" applyBorder="1" applyAlignment="1">
      <alignment horizontal="center" vertical="center" wrapText="1"/>
    </xf>
    <xf numFmtId="10" fontId="12" fillId="0" borderId="1" xfId="45" applyNumberFormat="1" applyFont="1" applyFill="1" applyBorder="1" applyAlignment="1">
      <alignment horizontal="center" vertical="center" wrapText="1"/>
    </xf>
    <xf numFmtId="177" fontId="12" fillId="0" borderId="1" xfId="45" applyNumberFormat="1" applyFont="1" applyFill="1" applyBorder="1" applyAlignment="1">
      <alignment horizontal="center" vertical="center" wrapText="1"/>
    </xf>
    <xf numFmtId="10" fontId="12" fillId="0" borderId="1" xfId="44" applyNumberFormat="1" applyFont="1" applyFill="1" applyBorder="1" applyAlignment="1">
      <alignment horizontal="center" vertical="center" wrapText="1"/>
    </xf>
    <xf numFmtId="0" fontId="13" fillId="0" borderId="1" xfId="45" applyNumberFormat="1" applyFont="1" applyFill="1" applyBorder="1" applyAlignment="1">
      <alignment horizontal="left" vertical="center" wrapText="1"/>
    </xf>
    <xf numFmtId="0" fontId="6" fillId="0" borderId="1" xfId="45" applyBorder="1" applyAlignment="1">
      <alignment vertical="center" wrapText="1"/>
    </xf>
    <xf numFmtId="0" fontId="6" fillId="0" borderId="1" xfId="44" applyBorder="1" applyAlignment="1">
      <alignment vertical="center" wrapText="1"/>
    </xf>
    <xf numFmtId="0" fontId="25" fillId="0" borderId="1" xfId="0" applyFont="1" applyBorder="1" applyAlignment="1">
      <alignment horizontal="center" vertical="center"/>
    </xf>
    <xf numFmtId="176" fontId="25" fillId="0" borderId="1" xfId="0" applyNumberFormat="1" applyFont="1" applyBorder="1" applyAlignment="1">
      <alignment horizontal="center" vertical="center"/>
    </xf>
    <xf numFmtId="0" fontId="25" fillId="0" borderId="1" xfId="0" applyFont="1" applyBorder="1" applyAlignment="1">
      <alignment horizontal="center" vertical="center" wrapText="1"/>
    </xf>
    <xf numFmtId="0" fontId="0" fillId="0" borderId="1" xfId="0" applyBorder="1">
      <alignment vertical="center"/>
    </xf>
    <xf numFmtId="176" fontId="25" fillId="0" borderId="1" xfId="0" applyNumberFormat="1" applyFont="1" applyFill="1" applyBorder="1" applyAlignment="1">
      <alignment horizontal="center" vertical="center"/>
    </xf>
    <xf numFmtId="0" fontId="30" fillId="0" borderId="1" xfId="0" applyFont="1" applyBorder="1" applyAlignment="1">
      <alignment horizontal="center" vertical="center"/>
    </xf>
    <xf numFmtId="0" fontId="30" fillId="0" borderId="1" xfId="0" applyFont="1" applyBorder="1">
      <alignment vertical="center"/>
    </xf>
    <xf numFmtId="0" fontId="30" fillId="0" borderId="7" xfId="0" applyFont="1" applyBorder="1" applyAlignment="1">
      <alignment horizontal="center" vertical="center"/>
    </xf>
    <xf numFmtId="0" fontId="4" fillId="0" borderId="0" xfId="1"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0" fontId="8" fillId="0" borderId="6" xfId="2" applyNumberFormat="1" applyFont="1" applyFill="1" applyBorder="1" applyAlignment="1">
      <alignment horizontal="center" vertical="center" wrapText="1"/>
    </xf>
    <xf numFmtId="176" fontId="9" fillId="0" borderId="2" xfId="2" applyNumberFormat="1" applyFont="1" applyFill="1" applyBorder="1" applyAlignment="1">
      <alignment horizontal="center" vertical="center" wrapText="1"/>
    </xf>
    <xf numFmtId="176" fontId="9" fillId="0" borderId="6" xfId="2" applyNumberFormat="1" applyFont="1" applyFill="1" applyBorder="1" applyAlignment="1">
      <alignment horizontal="center" vertical="center" wrapText="1"/>
    </xf>
    <xf numFmtId="176" fontId="9" fillId="0" borderId="3" xfId="2" applyNumberFormat="1" applyFont="1" applyFill="1" applyBorder="1" applyAlignment="1">
      <alignment horizontal="center" vertical="center" wrapText="1"/>
    </xf>
    <xf numFmtId="176" fontId="8" fillId="0" borderId="4" xfId="2" applyNumberFormat="1" applyFont="1" applyFill="1" applyBorder="1" applyAlignment="1">
      <alignment horizontal="center" vertical="center" wrapText="1"/>
    </xf>
    <xf numFmtId="176" fontId="8" fillId="0" borderId="5" xfId="2" applyNumberFormat="1" applyFont="1" applyFill="1" applyBorder="1" applyAlignment="1">
      <alignment horizontal="center" vertical="center" wrapText="1"/>
    </xf>
    <xf numFmtId="176" fontId="9" fillId="0" borderId="1" xfId="2"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76" fontId="9" fillId="0" borderId="4" xfId="2" applyNumberFormat="1" applyFont="1" applyFill="1" applyBorder="1" applyAlignment="1">
      <alignment horizontal="center" vertical="center" wrapText="1"/>
    </xf>
    <xf numFmtId="176" fontId="9" fillId="0" borderId="5" xfId="2" applyNumberFormat="1" applyFont="1" applyFill="1" applyBorder="1" applyAlignment="1">
      <alignment horizontal="center" vertical="center" wrapText="1"/>
    </xf>
    <xf numFmtId="0" fontId="0" fillId="0" borderId="1" xfId="0" applyBorder="1" applyAlignment="1">
      <alignment horizontal="center" vertical="center"/>
    </xf>
    <xf numFmtId="0" fontId="25" fillId="0" borderId="1" xfId="0" applyFont="1" applyBorder="1" applyAlignment="1">
      <alignment horizontal="center" vertical="center"/>
    </xf>
    <xf numFmtId="0" fontId="8" fillId="0" borderId="1" xfId="2" applyNumberFormat="1" applyFont="1" applyFill="1" applyBorder="1" applyAlignment="1">
      <alignment horizontal="center" vertical="center" wrapText="1"/>
    </xf>
    <xf numFmtId="176" fontId="8" fillId="0" borderId="1" xfId="2" applyNumberFormat="1" applyFont="1" applyFill="1" applyBorder="1" applyAlignment="1">
      <alignment horizontal="center" vertical="center" wrapText="1"/>
    </xf>
  </cellXfs>
  <cellStyles count="138">
    <cellStyle name="_ET_STYLE_NoName_00_" xfId="60"/>
    <cellStyle name="百分比 2 2" xfId="51"/>
    <cellStyle name="百分比 2 2 2" xfId="61"/>
    <cellStyle name="百分比 2 2 3" xfId="122"/>
    <cellStyle name="百分比 2 3" xfId="116"/>
    <cellStyle name="常规" xfId="0" builtinId="0"/>
    <cellStyle name="常规 10" xfId="18"/>
    <cellStyle name="常规 11" xfId="20"/>
    <cellStyle name="常规 11 2" xfId="62"/>
    <cellStyle name="常规 11 3" xfId="123"/>
    <cellStyle name="常规 12" xfId="4"/>
    <cellStyle name="常规 12 2" xfId="63"/>
    <cellStyle name="常规 12 3" xfId="124"/>
    <cellStyle name="常规 13" xfId="5"/>
    <cellStyle name="常规 13 2" xfId="64"/>
    <cellStyle name="常规 13 3" xfId="125"/>
    <cellStyle name="常规 14" xfId="30"/>
    <cellStyle name="常规 14 2" xfId="65"/>
    <cellStyle name="常规 14 3" xfId="126"/>
    <cellStyle name="常规 15" xfId="12"/>
    <cellStyle name="常规 15 2" xfId="66"/>
    <cellStyle name="常规 15 3" xfId="127"/>
    <cellStyle name="常规 16" xfId="29"/>
    <cellStyle name="常规 16 2" xfId="59"/>
    <cellStyle name="常规 16 3" xfId="121"/>
    <cellStyle name="常规 17" xfId="9"/>
    <cellStyle name="常规 17 2" xfId="115"/>
    <cellStyle name="常规 17 3" xfId="137"/>
    <cellStyle name="常规 18" xfId="23"/>
    <cellStyle name="常规 19" xfId="25"/>
    <cellStyle name="常规 2" xfId="1"/>
    <cellStyle name="常规 2 2" xfId="53"/>
    <cellStyle name="常规 2 2 2" xfId="67"/>
    <cellStyle name="常规 2 2 2 2" xfId="68"/>
    <cellStyle name="常规 2 2 2 3" xfId="129"/>
    <cellStyle name="常规 2 2 3" xfId="69"/>
    <cellStyle name="常规 2 2 4" xfId="70"/>
    <cellStyle name="常规 2 2 5" xfId="128"/>
    <cellStyle name="常规 2 3" xfId="71"/>
    <cellStyle name="常规 2 3 2" xfId="72"/>
    <cellStyle name="常规 2 3 3" xfId="73"/>
    <cellStyle name="常规 2 4" xfId="50"/>
    <cellStyle name="常规 2 4 2" xfId="75"/>
    <cellStyle name="常规 2 4 3" xfId="74"/>
    <cellStyle name="常规 2 5" xfId="76"/>
    <cellStyle name="常规 2 5 2" xfId="77"/>
    <cellStyle name="常规 2 6" xfId="78"/>
    <cellStyle name="常规 2 7" xfId="79"/>
    <cellStyle name="常规 2 8" xfId="80"/>
    <cellStyle name="常规 2 9" xfId="117"/>
    <cellStyle name="常规 2_概算核定表" xfId="81"/>
    <cellStyle name="常规 20" xfId="17"/>
    <cellStyle name="常规 21" xfId="19"/>
    <cellStyle name="常规 22" xfId="21"/>
    <cellStyle name="常规 23" xfId="22"/>
    <cellStyle name="常规 24" xfId="26"/>
    <cellStyle name="常规 25" xfId="16"/>
    <cellStyle name="常规 26" xfId="27"/>
    <cellStyle name="常规 27" xfId="42"/>
    <cellStyle name="常规 28" xfId="7"/>
    <cellStyle name="常规 29" xfId="13"/>
    <cellStyle name="常规 3" xfId="2"/>
    <cellStyle name="常规 3 2" xfId="54"/>
    <cellStyle name="常规 3 2 2" xfId="58"/>
    <cellStyle name="常规 3 2 2 2" xfId="83"/>
    <cellStyle name="常规 3 2 2 3" xfId="130"/>
    <cellStyle name="常规 3 2 3" xfId="84"/>
    <cellStyle name="常规 3 2 4" xfId="82"/>
    <cellStyle name="常规 3 2 5" xfId="120"/>
    <cellStyle name="常规 3 20" xfId="28"/>
    <cellStyle name="常规 3 3" xfId="85"/>
    <cellStyle name="常规 3 4" xfId="48"/>
    <cellStyle name="常规 3 4 2" xfId="86"/>
    <cellStyle name="常规 3 5" xfId="87"/>
    <cellStyle name="常规 3 6" xfId="88"/>
    <cellStyle name="常规 3 7" xfId="118"/>
    <cellStyle name="常规 30" xfId="45"/>
    <cellStyle name="常规 31" xfId="15"/>
    <cellStyle name="常规 32" xfId="24"/>
    <cellStyle name="常规 33" xfId="3"/>
    <cellStyle name="常规 33 2" xfId="89"/>
    <cellStyle name="常规 33 3" xfId="131"/>
    <cellStyle name="常规 34" xfId="14"/>
    <cellStyle name="常规 34 2" xfId="90"/>
    <cellStyle name="常规 34 3" xfId="132"/>
    <cellStyle name="常规 35" xfId="43"/>
    <cellStyle name="常规 35 2" xfId="91"/>
    <cellStyle name="常规 35 3" xfId="133"/>
    <cellStyle name="常规 36" xfId="40"/>
    <cellStyle name="常规 4 2" xfId="55"/>
    <cellStyle name="常规 4 2 2" xfId="93"/>
    <cellStyle name="常规 4 2 3" xfId="134"/>
    <cellStyle name="常规 4 3" xfId="94"/>
    <cellStyle name="常规 4 4" xfId="92"/>
    <cellStyle name="常规 4 5" xfId="119"/>
    <cellStyle name="常规 41" xfId="31"/>
    <cellStyle name="常规 42" xfId="41"/>
    <cellStyle name="常规 43" xfId="44"/>
    <cellStyle name="常规 5" xfId="56"/>
    <cellStyle name="常规 5 2" xfId="96"/>
    <cellStyle name="常规 5 2 2" xfId="97"/>
    <cellStyle name="常规 5 3" xfId="98"/>
    <cellStyle name="常规 5 4" xfId="99"/>
    <cellStyle name="常规 5 5" xfId="95"/>
    <cellStyle name="常规 53 2" xfId="49"/>
    <cellStyle name="常规 58" xfId="47"/>
    <cellStyle name="常规 6" xfId="57"/>
    <cellStyle name="常规 6 2" xfId="101"/>
    <cellStyle name="常规 6 3" xfId="102"/>
    <cellStyle name="常规 6 4" xfId="100"/>
    <cellStyle name="常规 7" xfId="52"/>
    <cellStyle name="常规 7 2" xfId="39"/>
    <cellStyle name="常规 7 2 2" xfId="103"/>
    <cellStyle name="常规 7 2 3" xfId="135"/>
    <cellStyle name="常规 7 3" xfId="104"/>
    <cellStyle name="常规 8" xfId="46"/>
    <cellStyle name="常规 8 2" xfId="106"/>
    <cellStyle name="常规 8 20" xfId="8"/>
    <cellStyle name="常规 8 27" xfId="32"/>
    <cellStyle name="常规 8 3" xfId="107"/>
    <cellStyle name="常规 8 3 25" xfId="37"/>
    <cellStyle name="常规 8 3 35" xfId="38"/>
    <cellStyle name="常规 8 33" xfId="34"/>
    <cellStyle name="常规 8 34" xfId="36"/>
    <cellStyle name="常规 8 36" xfId="35"/>
    <cellStyle name="常规 8 37" xfId="33"/>
    <cellStyle name="常规 8 4" xfId="108"/>
    <cellStyle name="常规 8 5" xfId="6"/>
    <cellStyle name="常规 8 5 2" xfId="105"/>
    <cellStyle name="常规 8 5 3" xfId="136"/>
    <cellStyle name="常规 8 6" xfId="11"/>
    <cellStyle name="常规 8 9" xfId="10"/>
    <cellStyle name="常规 9" xfId="109"/>
    <cellStyle name="货币 2" xfId="110"/>
    <cellStyle name="货币 2 2" xfId="111"/>
    <cellStyle name="适中 2" xfId="112"/>
    <cellStyle name="适中 3" xfId="113"/>
    <cellStyle name="适中 4" xfId="1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C5"/>
  <sheetViews>
    <sheetView tabSelected="1" workbookViewId="0">
      <selection activeCell="C7" sqref="C7"/>
    </sheetView>
  </sheetViews>
  <sheetFormatPr defaultRowHeight="13.5"/>
  <cols>
    <col min="1" max="1" width="15.875" customWidth="1"/>
    <col min="2" max="2" width="47.5" customWidth="1"/>
    <col min="3" max="3" width="30.5" customWidth="1"/>
  </cols>
  <sheetData>
    <row r="1" spans="1:3" ht="34.5" customHeight="1">
      <c r="A1" s="192" t="s">
        <v>111</v>
      </c>
      <c r="B1" s="192"/>
      <c r="C1" s="192"/>
    </row>
    <row r="2" spans="1:3" ht="20.25">
      <c r="A2" s="190" t="s">
        <v>105</v>
      </c>
      <c r="B2" s="190" t="s">
        <v>106</v>
      </c>
      <c r="C2" s="190" t="s">
        <v>107</v>
      </c>
    </row>
    <row r="3" spans="1:3" ht="27.75" customHeight="1">
      <c r="A3" s="190">
        <v>1</v>
      </c>
      <c r="B3" s="190" t="s">
        <v>108</v>
      </c>
      <c r="C3" s="190">
        <v>109.78</v>
      </c>
    </row>
    <row r="4" spans="1:3" ht="29.25" customHeight="1">
      <c r="A4" s="190">
        <v>2</v>
      </c>
      <c r="B4" s="191" t="s">
        <v>110</v>
      </c>
      <c r="C4" s="190">
        <v>310.72000000000003</v>
      </c>
    </row>
    <row r="5" spans="1:3" ht="33" customHeight="1">
      <c r="A5" s="190">
        <v>3</v>
      </c>
      <c r="B5" s="191" t="s">
        <v>109</v>
      </c>
      <c r="C5" s="190">
        <v>205.61</v>
      </c>
    </row>
  </sheetData>
  <mergeCells count="1">
    <mergeCell ref="A1:C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46"/>
  <sheetViews>
    <sheetView topLeftCell="A26" workbookViewId="0">
      <selection activeCell="I25" sqref="I25"/>
    </sheetView>
  </sheetViews>
  <sheetFormatPr defaultRowHeight="13.5"/>
  <cols>
    <col min="1" max="1" width="9" style="6"/>
    <col min="2" max="2" width="19.875" style="6" customWidth="1"/>
    <col min="3" max="5" width="9" style="6"/>
    <col min="6" max="6" width="12.875" style="6" customWidth="1"/>
    <col min="7" max="7" width="9" style="6"/>
    <col min="8" max="8" width="10.375" style="6" bestFit="1" customWidth="1"/>
    <col min="9" max="9" width="12.75" style="6" customWidth="1"/>
    <col min="10" max="10" width="9" style="6" customWidth="1"/>
    <col min="11" max="16384" width="9" style="6"/>
  </cols>
  <sheetData>
    <row r="1" spans="1:10" ht="18.75">
      <c r="A1" s="193" t="s">
        <v>102</v>
      </c>
      <c r="B1" s="193"/>
      <c r="C1" s="193"/>
      <c r="D1" s="193"/>
      <c r="E1" s="193"/>
      <c r="F1" s="193"/>
      <c r="G1" s="193"/>
      <c r="H1" s="193"/>
      <c r="I1" s="193"/>
      <c r="J1" s="193"/>
    </row>
    <row r="2" spans="1:10" ht="15">
      <c r="A2" s="194" t="s">
        <v>0</v>
      </c>
      <c r="B2" s="194" t="s">
        <v>1</v>
      </c>
      <c r="C2" s="196" t="s">
        <v>2</v>
      </c>
      <c r="D2" s="198" t="s">
        <v>3</v>
      </c>
      <c r="E2" s="199"/>
      <c r="F2" s="200"/>
      <c r="G2" s="201" t="s">
        <v>70</v>
      </c>
      <c r="H2" s="201"/>
      <c r="I2" s="201"/>
      <c r="J2" s="202" t="s">
        <v>5</v>
      </c>
    </row>
    <row r="3" spans="1:10" ht="27">
      <c r="A3" s="195"/>
      <c r="B3" s="195"/>
      <c r="C3" s="197"/>
      <c r="D3" s="1" t="s">
        <v>6</v>
      </c>
      <c r="E3" s="1" t="s">
        <v>7</v>
      </c>
      <c r="F3" s="2" t="s">
        <v>8</v>
      </c>
      <c r="G3" s="1" t="s">
        <v>6</v>
      </c>
      <c r="H3" s="1" t="s">
        <v>7</v>
      </c>
      <c r="I3" s="1" t="s">
        <v>8</v>
      </c>
      <c r="J3" s="203"/>
    </row>
    <row r="4" spans="1:10" ht="15">
      <c r="A4" s="7"/>
      <c r="B4" s="8" t="s">
        <v>9</v>
      </c>
      <c r="C4" s="9"/>
      <c r="D4" s="9"/>
      <c r="E4" s="9"/>
      <c r="F4" s="97">
        <f>F5+F18</f>
        <v>51.322167563072014</v>
      </c>
      <c r="G4" s="11"/>
      <c r="H4" s="11"/>
      <c r="I4" s="98">
        <f>I5+I18</f>
        <v>53.511491633133012</v>
      </c>
      <c r="J4" s="97">
        <f t="shared" ref="J4:J46" si="0">I4-F4</f>
        <v>2.1893240700609979</v>
      </c>
    </row>
    <row r="5" spans="1:10" ht="15">
      <c r="A5" s="13" t="s">
        <v>10</v>
      </c>
      <c r="B5" s="14" t="s">
        <v>11</v>
      </c>
      <c r="C5" s="9"/>
      <c r="D5" s="9"/>
      <c r="E5" s="9"/>
      <c r="F5" s="10">
        <f>SUM(F6:F17)</f>
        <v>50.563711884800014</v>
      </c>
      <c r="G5" s="11"/>
      <c r="H5" s="11"/>
      <c r="I5" s="12">
        <f>SUM(I6:I17)</f>
        <v>53.245265306600011</v>
      </c>
      <c r="J5" s="12">
        <f t="shared" si="0"/>
        <v>2.6815534217999968</v>
      </c>
    </row>
    <row r="6" spans="1:10" ht="15">
      <c r="A6" s="15">
        <v>1</v>
      </c>
      <c r="B6" s="16" t="s">
        <v>12</v>
      </c>
      <c r="C6" s="17" t="s">
        <v>13</v>
      </c>
      <c r="D6" s="18">
        <v>660</v>
      </c>
      <c r="E6" s="19">
        <v>26.82</v>
      </c>
      <c r="F6" s="20">
        <f>D6*E6/10000</f>
        <v>1.7701200000000001</v>
      </c>
      <c r="G6" s="21">
        <v>660</v>
      </c>
      <c r="H6" s="22">
        <v>27.13</v>
      </c>
      <c r="I6" s="23">
        <f>G6*H6/10000</f>
        <v>1.7905799999999998</v>
      </c>
      <c r="J6" s="12">
        <f t="shared" si="0"/>
        <v>2.0459999999999701E-2</v>
      </c>
    </row>
    <row r="7" spans="1:10" ht="27">
      <c r="A7" s="15">
        <v>2</v>
      </c>
      <c r="B7" s="24" t="s">
        <v>14</v>
      </c>
      <c r="C7" s="17" t="s">
        <v>13</v>
      </c>
      <c r="D7" s="25">
        <v>573.91920000000005</v>
      </c>
      <c r="E7" s="19">
        <v>52.95</v>
      </c>
      <c r="F7" s="20">
        <f t="shared" ref="F7:F17" si="1">D7*E7/10000</f>
        <v>3.0389021640000005</v>
      </c>
      <c r="G7" s="26">
        <v>573.91920000000005</v>
      </c>
      <c r="H7" s="22">
        <v>77.099999999999994</v>
      </c>
      <c r="I7" s="23">
        <f t="shared" ref="I7:I17" si="2">G7*H7/10000</f>
        <v>4.4249170319999998</v>
      </c>
      <c r="J7" s="12">
        <f t="shared" si="0"/>
        <v>1.3860148679999993</v>
      </c>
    </row>
    <row r="8" spans="1:10" ht="15">
      <c r="A8" s="15">
        <v>3</v>
      </c>
      <c r="B8" s="27" t="s">
        <v>15</v>
      </c>
      <c r="C8" s="17" t="s">
        <v>13</v>
      </c>
      <c r="D8" s="25">
        <v>573.91920000000005</v>
      </c>
      <c r="E8" s="19">
        <v>413.82</v>
      </c>
      <c r="F8" s="20">
        <f t="shared" si="1"/>
        <v>23.749924334400003</v>
      </c>
      <c r="G8" s="26">
        <v>573.91920000000005</v>
      </c>
      <c r="H8" s="22">
        <v>425.47</v>
      </c>
      <c r="I8" s="23">
        <f t="shared" si="2"/>
        <v>24.418540202400003</v>
      </c>
      <c r="J8" s="12">
        <f t="shared" si="0"/>
        <v>0.66861586799999984</v>
      </c>
    </row>
    <row r="9" spans="1:10" ht="15">
      <c r="A9" s="15">
        <v>4</v>
      </c>
      <c r="B9" s="28" t="s">
        <v>16</v>
      </c>
      <c r="C9" s="17" t="s">
        <v>13</v>
      </c>
      <c r="D9" s="25">
        <v>430.43939999999998</v>
      </c>
      <c r="E9" s="19">
        <v>23.45</v>
      </c>
      <c r="F9" s="20">
        <f t="shared" si="1"/>
        <v>1.009380393</v>
      </c>
      <c r="G9" s="26">
        <v>430.43939999999998</v>
      </c>
      <c r="H9" s="22">
        <v>23.87</v>
      </c>
      <c r="I9" s="23">
        <f t="shared" si="2"/>
        <v>1.0274588478</v>
      </c>
      <c r="J9" s="12">
        <f t="shared" si="0"/>
        <v>1.8078454799999921E-2</v>
      </c>
    </row>
    <row r="10" spans="1:10" ht="15">
      <c r="A10" s="15">
        <v>5</v>
      </c>
      <c r="B10" s="27" t="s">
        <v>17</v>
      </c>
      <c r="C10" s="17" t="s">
        <v>13</v>
      </c>
      <c r="D10" s="25">
        <v>143.47980000000001</v>
      </c>
      <c r="E10" s="29">
        <v>211.2</v>
      </c>
      <c r="F10" s="20">
        <f t="shared" si="1"/>
        <v>3.0302933759999999</v>
      </c>
      <c r="G10" s="26">
        <v>143.47980000000001</v>
      </c>
      <c r="H10" s="30">
        <v>212.55</v>
      </c>
      <c r="I10" s="23">
        <f t="shared" si="2"/>
        <v>3.0496631490000001</v>
      </c>
      <c r="J10" s="12">
        <f t="shared" si="0"/>
        <v>1.9369773000000201E-2</v>
      </c>
    </row>
    <row r="11" spans="1:10" ht="15">
      <c r="A11" s="15">
        <v>6</v>
      </c>
      <c r="B11" s="27" t="s">
        <v>18</v>
      </c>
      <c r="C11" s="17" t="s">
        <v>19</v>
      </c>
      <c r="D11" s="25">
        <v>1434.798</v>
      </c>
      <c r="E11" s="29">
        <v>10.66</v>
      </c>
      <c r="F11" s="20">
        <f t="shared" si="1"/>
        <v>1.5294946680000001</v>
      </c>
      <c r="G11" s="26">
        <v>1434.798</v>
      </c>
      <c r="H11" s="30">
        <v>12.37</v>
      </c>
      <c r="I11" s="23">
        <f t="shared" si="2"/>
        <v>1.7748451259999998</v>
      </c>
      <c r="J11" s="12">
        <f t="shared" si="0"/>
        <v>0.24535045799999966</v>
      </c>
    </row>
    <row r="12" spans="1:10" ht="15">
      <c r="A12" s="15">
        <v>7</v>
      </c>
      <c r="B12" s="27" t="s">
        <v>20</v>
      </c>
      <c r="C12" s="17" t="s">
        <v>19</v>
      </c>
      <c r="D12" s="31">
        <v>53.283999999999999</v>
      </c>
      <c r="E12" s="29">
        <v>88</v>
      </c>
      <c r="F12" s="20">
        <f t="shared" si="1"/>
        <v>0.46889920000000002</v>
      </c>
      <c r="G12" s="32">
        <v>53.283999999999999</v>
      </c>
      <c r="H12" s="30">
        <v>88</v>
      </c>
      <c r="I12" s="23">
        <f t="shared" si="2"/>
        <v>0.46889920000000002</v>
      </c>
      <c r="J12" s="12">
        <f t="shared" si="0"/>
        <v>0</v>
      </c>
    </row>
    <row r="13" spans="1:10" ht="15">
      <c r="A13" s="15">
        <v>8</v>
      </c>
      <c r="B13" s="33" t="s">
        <v>21</v>
      </c>
      <c r="C13" s="17" t="s">
        <v>13</v>
      </c>
      <c r="D13" s="31">
        <v>499.30970399999995</v>
      </c>
      <c r="E13" s="29">
        <v>7.25</v>
      </c>
      <c r="F13" s="20">
        <f t="shared" si="1"/>
        <v>0.36199953539999996</v>
      </c>
      <c r="G13" s="32">
        <v>499.30970399999995</v>
      </c>
      <c r="H13" s="30">
        <v>7.25</v>
      </c>
      <c r="I13" s="23">
        <f t="shared" si="2"/>
        <v>0.36199953539999996</v>
      </c>
      <c r="J13" s="12">
        <f t="shared" si="0"/>
        <v>0</v>
      </c>
    </row>
    <row r="14" spans="1:10" ht="15">
      <c r="A14" s="15">
        <v>9</v>
      </c>
      <c r="B14" s="27" t="s">
        <v>22</v>
      </c>
      <c r="C14" s="17" t="s">
        <v>13</v>
      </c>
      <c r="D14" s="31">
        <v>499.30970399999995</v>
      </c>
      <c r="E14" s="29">
        <v>35</v>
      </c>
      <c r="F14" s="20">
        <f t="shared" si="1"/>
        <v>1.7475839639999999</v>
      </c>
      <c r="G14" s="32">
        <v>499.30970399999995</v>
      </c>
      <c r="H14" s="30">
        <v>35</v>
      </c>
      <c r="I14" s="23">
        <f t="shared" si="2"/>
        <v>1.7475839639999999</v>
      </c>
      <c r="J14" s="12">
        <f t="shared" si="0"/>
        <v>0</v>
      </c>
    </row>
    <row r="15" spans="1:10" ht="15">
      <c r="A15" s="15">
        <v>10</v>
      </c>
      <c r="B15" s="27" t="s">
        <v>23</v>
      </c>
      <c r="C15" s="17" t="s">
        <v>19</v>
      </c>
      <c r="D15" s="34">
        <v>3347.8619999999996</v>
      </c>
      <c r="E15" s="35">
        <v>33.75</v>
      </c>
      <c r="F15" s="20">
        <f t="shared" si="1"/>
        <v>11.299034249999998</v>
      </c>
      <c r="G15" s="32">
        <v>3347.8619999999996</v>
      </c>
      <c r="H15" s="36">
        <v>33.75</v>
      </c>
      <c r="I15" s="23">
        <f t="shared" si="2"/>
        <v>11.299034249999998</v>
      </c>
      <c r="J15" s="12">
        <f t="shared" si="0"/>
        <v>0</v>
      </c>
    </row>
    <row r="16" spans="1:10" ht="15">
      <c r="A16" s="15">
        <v>11</v>
      </c>
      <c r="B16" s="27" t="s">
        <v>24</v>
      </c>
      <c r="C16" s="17" t="s">
        <v>13</v>
      </c>
      <c r="D16" s="34">
        <v>35.20000000000001</v>
      </c>
      <c r="E16" s="35">
        <v>579</v>
      </c>
      <c r="F16" s="20">
        <f t="shared" si="1"/>
        <v>2.0380800000000008</v>
      </c>
      <c r="G16" s="32">
        <v>35.20000000000001</v>
      </c>
      <c r="H16" s="36">
        <v>670.95</v>
      </c>
      <c r="I16" s="23">
        <f t="shared" si="2"/>
        <v>2.3617440000000012</v>
      </c>
      <c r="J16" s="12">
        <f t="shared" si="0"/>
        <v>0.3236640000000004</v>
      </c>
    </row>
    <row r="17" spans="1:10" ht="15">
      <c r="A17" s="15">
        <v>12</v>
      </c>
      <c r="B17" s="27" t="s">
        <v>25</v>
      </c>
      <c r="C17" s="37" t="s">
        <v>26</v>
      </c>
      <c r="D17" s="31">
        <v>2</v>
      </c>
      <c r="E17" s="29">
        <v>2600</v>
      </c>
      <c r="F17" s="20">
        <f t="shared" si="1"/>
        <v>0.52</v>
      </c>
      <c r="G17" s="32">
        <v>2</v>
      </c>
      <c r="H17" s="30">
        <v>2600</v>
      </c>
      <c r="I17" s="23">
        <f t="shared" si="2"/>
        <v>0.52</v>
      </c>
      <c r="J17" s="12">
        <f t="shared" si="0"/>
        <v>0</v>
      </c>
    </row>
    <row r="18" spans="1:10" ht="15">
      <c r="A18" s="13" t="s">
        <v>27</v>
      </c>
      <c r="B18" s="38" t="s">
        <v>28</v>
      </c>
      <c r="C18" s="39" t="s">
        <v>29</v>
      </c>
      <c r="D18" s="40">
        <v>1.5</v>
      </c>
      <c r="E18" s="41">
        <f>F5*10000</f>
        <v>505637.11884800013</v>
      </c>
      <c r="F18" s="41">
        <f>D18*E18/100/10000</f>
        <v>0.75845567827200022</v>
      </c>
      <c r="G18" s="32">
        <v>0.5</v>
      </c>
      <c r="H18" s="36">
        <f>I5*10000</f>
        <v>532452.65306600009</v>
      </c>
      <c r="I18" s="23">
        <f>G18*H18/10000/100</f>
        <v>0.26622632653300005</v>
      </c>
      <c r="J18" s="12">
        <f t="shared" si="0"/>
        <v>-0.49222935173900018</v>
      </c>
    </row>
    <row r="19" spans="1:10" ht="27">
      <c r="A19" s="7"/>
      <c r="B19" s="8" t="s">
        <v>30</v>
      </c>
      <c r="C19" s="9"/>
      <c r="D19" s="9"/>
      <c r="E19" s="9"/>
      <c r="F19" s="97">
        <f>F20+F22+F25+F28+F35</f>
        <v>49.732955603968847</v>
      </c>
      <c r="G19" s="11"/>
      <c r="H19" s="11"/>
      <c r="I19" s="98">
        <f>I20+I22+I25+I28+I35</f>
        <v>46.182334147828655</v>
      </c>
      <c r="J19" s="12">
        <f t="shared" si="0"/>
        <v>-3.5506214561401919</v>
      </c>
    </row>
    <row r="20" spans="1:10" ht="15">
      <c r="A20" s="7" t="s">
        <v>31</v>
      </c>
      <c r="B20" s="42" t="s">
        <v>32</v>
      </c>
      <c r="C20" s="9"/>
      <c r="D20" s="43"/>
      <c r="E20" s="44"/>
      <c r="F20" s="45">
        <f>F21</f>
        <v>27.6</v>
      </c>
      <c r="G20" s="46"/>
      <c r="H20" s="47"/>
      <c r="I20" s="48">
        <v>27.6</v>
      </c>
      <c r="J20" s="12">
        <f t="shared" si="0"/>
        <v>0</v>
      </c>
    </row>
    <row r="21" spans="1:10" ht="15">
      <c r="A21" s="49">
        <v>1</v>
      </c>
      <c r="B21" s="3" t="s">
        <v>33</v>
      </c>
      <c r="C21" s="50" t="s">
        <v>34</v>
      </c>
      <c r="D21" s="50">
        <v>230</v>
      </c>
      <c r="E21" s="4">
        <v>1200</v>
      </c>
      <c r="F21" s="45">
        <f>D21*E21/10000</f>
        <v>27.6</v>
      </c>
      <c r="G21" s="50">
        <v>230</v>
      </c>
      <c r="H21" s="4">
        <v>1200</v>
      </c>
      <c r="I21" s="48">
        <f>G21*H21/10000</f>
        <v>27.6</v>
      </c>
      <c r="J21" s="12">
        <f t="shared" si="0"/>
        <v>0</v>
      </c>
    </row>
    <row r="22" spans="1:10" ht="15">
      <c r="A22" s="13" t="s">
        <v>27</v>
      </c>
      <c r="B22" s="42" t="s">
        <v>35</v>
      </c>
      <c r="C22" s="9"/>
      <c r="D22" s="43"/>
      <c r="E22" s="44"/>
      <c r="F22" s="45">
        <f>F23+F24</f>
        <v>10.181474999999999</v>
      </c>
      <c r="G22" s="46"/>
      <c r="H22" s="47"/>
      <c r="I22" s="48">
        <f>I23+I24</f>
        <v>10.181474999999999</v>
      </c>
      <c r="J22" s="12">
        <f t="shared" si="0"/>
        <v>0</v>
      </c>
    </row>
    <row r="23" spans="1:10" ht="18">
      <c r="A23" s="51">
        <v>1</v>
      </c>
      <c r="B23" s="52" t="s">
        <v>36</v>
      </c>
      <c r="C23" s="53" t="s">
        <v>37</v>
      </c>
      <c r="D23" s="43">
        <v>525</v>
      </c>
      <c r="E23" s="44">
        <v>50.63</v>
      </c>
      <c r="F23" s="45">
        <f>D23*E23/10000</f>
        <v>2.6580750000000002</v>
      </c>
      <c r="G23" s="46">
        <v>525</v>
      </c>
      <c r="H23" s="47">
        <v>50.63</v>
      </c>
      <c r="I23" s="48">
        <f>G23*H23/10000</f>
        <v>2.6580750000000002</v>
      </c>
      <c r="J23" s="12">
        <f t="shared" si="0"/>
        <v>0</v>
      </c>
    </row>
    <row r="24" spans="1:10" ht="18.75">
      <c r="A24" s="51">
        <v>2</v>
      </c>
      <c r="B24" s="54" t="s">
        <v>38</v>
      </c>
      <c r="C24" s="55" t="s">
        <v>39</v>
      </c>
      <c r="D24" s="43">
        <v>600</v>
      </c>
      <c r="E24" s="44">
        <v>125.39</v>
      </c>
      <c r="F24" s="45">
        <f>D24*E24/10000</f>
        <v>7.5233999999999996</v>
      </c>
      <c r="G24" s="46">
        <v>600</v>
      </c>
      <c r="H24" s="47">
        <v>125.39</v>
      </c>
      <c r="I24" s="48">
        <f>G24*H24/10000</f>
        <v>7.5233999999999996</v>
      </c>
      <c r="J24" s="12">
        <f t="shared" si="0"/>
        <v>0</v>
      </c>
    </row>
    <row r="25" spans="1:10" ht="15">
      <c r="A25" s="13" t="s">
        <v>40</v>
      </c>
      <c r="B25" s="56" t="s">
        <v>41</v>
      </c>
      <c r="C25" s="9"/>
      <c r="D25" s="43"/>
      <c r="E25" s="44"/>
      <c r="F25" s="45">
        <f>F26+F27</f>
        <v>5.4713551384460803</v>
      </c>
      <c r="G25" s="46"/>
      <c r="H25" s="47"/>
      <c r="I25" s="48">
        <f>I26+I27</f>
        <v>2.9329296663313302</v>
      </c>
      <c r="J25" s="12">
        <f t="shared" si="0"/>
        <v>-2.5384254721147501</v>
      </c>
    </row>
    <row r="26" spans="1:10" ht="18">
      <c r="A26" s="57">
        <v>1</v>
      </c>
      <c r="B26" s="58" t="s">
        <v>42</v>
      </c>
      <c r="C26" s="59" t="s">
        <v>37</v>
      </c>
      <c r="D26" s="43">
        <v>200</v>
      </c>
      <c r="E26" s="60">
        <v>200</v>
      </c>
      <c r="F26" s="45">
        <v>4</v>
      </c>
      <c r="G26" s="46">
        <v>100</v>
      </c>
      <c r="H26" s="61">
        <v>200</v>
      </c>
      <c r="I26" s="48">
        <f>G26*H26/10000</f>
        <v>2</v>
      </c>
      <c r="J26" s="12">
        <f t="shared" si="0"/>
        <v>-2</v>
      </c>
    </row>
    <row r="27" spans="1:10" ht="27">
      <c r="A27" s="57">
        <v>2</v>
      </c>
      <c r="B27" s="100" t="s">
        <v>43</v>
      </c>
      <c r="C27" s="59" t="s">
        <v>29</v>
      </c>
      <c r="D27" s="43">
        <v>1.5</v>
      </c>
      <c r="E27" s="60">
        <v>980903.42563072033</v>
      </c>
      <c r="F27" s="45">
        <v>1.4713551384460806</v>
      </c>
      <c r="G27" s="46">
        <v>1</v>
      </c>
      <c r="H27" s="61">
        <f>(I4+I20+I22+I26)*10000</f>
        <v>932929.66633133008</v>
      </c>
      <c r="I27" s="48">
        <f>G27*H27/10000/100</f>
        <v>0.93292966633133001</v>
      </c>
      <c r="J27" s="12">
        <f t="shared" si="0"/>
        <v>-0.53842547211475056</v>
      </c>
    </row>
    <row r="28" spans="1:10" ht="15">
      <c r="A28" s="62" t="s">
        <v>44</v>
      </c>
      <c r="B28" s="63" t="s">
        <v>45</v>
      </c>
      <c r="C28" s="63"/>
      <c r="D28" s="64"/>
      <c r="E28" s="65"/>
      <c r="F28" s="45">
        <f>SUM(F29:F34)</f>
        <v>4.9866999999999999</v>
      </c>
      <c r="G28" s="66"/>
      <c r="H28" s="67"/>
      <c r="I28" s="48">
        <f>SUM(I29:I34)</f>
        <v>4.9866999999999999</v>
      </c>
      <c r="J28" s="12">
        <f t="shared" si="0"/>
        <v>0</v>
      </c>
    </row>
    <row r="29" spans="1:10" ht="15">
      <c r="A29" s="57">
        <v>1</v>
      </c>
      <c r="B29" s="68" t="s">
        <v>46</v>
      </c>
      <c r="C29" s="69" t="s">
        <v>34</v>
      </c>
      <c r="D29" s="70">
        <v>150</v>
      </c>
      <c r="E29" s="71">
        <v>50</v>
      </c>
      <c r="F29" s="71">
        <f>D29*E29/10000</f>
        <v>0.75</v>
      </c>
      <c r="G29" s="72">
        <v>150</v>
      </c>
      <c r="H29" s="73">
        <v>50</v>
      </c>
      <c r="I29" s="73">
        <f>G29*H29/10000</f>
        <v>0.75</v>
      </c>
      <c r="J29" s="12">
        <f t="shared" si="0"/>
        <v>0</v>
      </c>
    </row>
    <row r="30" spans="1:10" ht="15">
      <c r="A30" s="57">
        <v>2</v>
      </c>
      <c r="B30" s="68" t="s">
        <v>47</v>
      </c>
      <c r="C30" s="74" t="s">
        <v>48</v>
      </c>
      <c r="D30" s="70">
        <v>75</v>
      </c>
      <c r="E30" s="71">
        <v>200</v>
      </c>
      <c r="F30" s="71">
        <f t="shared" ref="F30:F34" si="3">D30*E30/10000</f>
        <v>1.5</v>
      </c>
      <c r="G30" s="72">
        <v>75</v>
      </c>
      <c r="H30" s="73">
        <v>200</v>
      </c>
      <c r="I30" s="73">
        <f t="shared" ref="I30:I34" si="4">G30*H30/10000</f>
        <v>1.5</v>
      </c>
      <c r="J30" s="12">
        <f t="shared" si="0"/>
        <v>0</v>
      </c>
    </row>
    <row r="31" spans="1:10" ht="15">
      <c r="A31" s="57">
        <v>3</v>
      </c>
      <c r="B31" s="58" t="s">
        <v>49</v>
      </c>
      <c r="C31" s="74" t="s">
        <v>48</v>
      </c>
      <c r="D31" s="70">
        <v>75</v>
      </c>
      <c r="E31" s="71">
        <v>100</v>
      </c>
      <c r="F31" s="71">
        <f t="shared" si="3"/>
        <v>0.75</v>
      </c>
      <c r="G31" s="72">
        <v>75</v>
      </c>
      <c r="H31" s="73">
        <v>100</v>
      </c>
      <c r="I31" s="73">
        <f t="shared" si="4"/>
        <v>0.75</v>
      </c>
      <c r="J31" s="12">
        <f t="shared" si="0"/>
        <v>0</v>
      </c>
    </row>
    <row r="32" spans="1:10" ht="15">
      <c r="A32" s="57">
        <v>4</v>
      </c>
      <c r="B32" s="68" t="s">
        <v>50</v>
      </c>
      <c r="C32" s="74" t="s">
        <v>48</v>
      </c>
      <c r="D32" s="70">
        <v>75</v>
      </c>
      <c r="E32" s="71">
        <v>150</v>
      </c>
      <c r="F32" s="71">
        <f t="shared" si="3"/>
        <v>1.125</v>
      </c>
      <c r="G32" s="72">
        <v>75</v>
      </c>
      <c r="H32" s="73">
        <v>150</v>
      </c>
      <c r="I32" s="73">
        <f t="shared" si="4"/>
        <v>1.125</v>
      </c>
      <c r="J32" s="12">
        <f t="shared" si="0"/>
        <v>0</v>
      </c>
    </row>
    <row r="33" spans="1:10" ht="18">
      <c r="A33" s="57">
        <v>5</v>
      </c>
      <c r="B33" s="58" t="s">
        <v>51</v>
      </c>
      <c r="C33" s="59" t="s">
        <v>37</v>
      </c>
      <c r="D33" s="43">
        <v>2234</v>
      </c>
      <c r="E33" s="45">
        <v>0.5</v>
      </c>
      <c r="F33" s="71">
        <f t="shared" si="3"/>
        <v>0.11169999999999999</v>
      </c>
      <c r="G33" s="46">
        <v>2234</v>
      </c>
      <c r="H33" s="48">
        <v>0.5</v>
      </c>
      <c r="I33" s="73">
        <f t="shared" si="4"/>
        <v>0.11169999999999999</v>
      </c>
      <c r="J33" s="12">
        <f t="shared" si="0"/>
        <v>0</v>
      </c>
    </row>
    <row r="34" spans="1:10" ht="15">
      <c r="A34" s="57">
        <v>6</v>
      </c>
      <c r="B34" s="68" t="s">
        <v>52</v>
      </c>
      <c r="C34" s="74" t="s">
        <v>48</v>
      </c>
      <c r="D34" s="70">
        <v>75</v>
      </c>
      <c r="E34" s="71">
        <v>100</v>
      </c>
      <c r="F34" s="71">
        <f t="shared" si="3"/>
        <v>0.75</v>
      </c>
      <c r="G34" s="72">
        <v>75</v>
      </c>
      <c r="H34" s="73">
        <v>100</v>
      </c>
      <c r="I34" s="73">
        <f t="shared" si="4"/>
        <v>0.75</v>
      </c>
      <c r="J34" s="12">
        <f t="shared" si="0"/>
        <v>0</v>
      </c>
    </row>
    <row r="35" spans="1:10" ht="15">
      <c r="A35" s="75" t="s">
        <v>53</v>
      </c>
      <c r="B35" s="101" t="s">
        <v>54</v>
      </c>
      <c r="C35" s="59" t="s">
        <v>29</v>
      </c>
      <c r="D35" s="43">
        <v>1</v>
      </c>
      <c r="E35" s="71">
        <v>14934.254655227713</v>
      </c>
      <c r="F35" s="71">
        <v>1.4934254655227712</v>
      </c>
      <c r="G35" s="46">
        <v>0.5</v>
      </c>
      <c r="H35" s="73">
        <v>962458.96299464337</v>
      </c>
      <c r="I35" s="73">
        <f>H35*G35/100/10000</f>
        <v>0.48122948149732164</v>
      </c>
      <c r="J35" s="12">
        <f t="shared" si="0"/>
        <v>-1.0121959840254495</v>
      </c>
    </row>
    <row r="36" spans="1:10" ht="15">
      <c r="A36" s="7"/>
      <c r="B36" s="76" t="s">
        <v>55</v>
      </c>
      <c r="C36" s="9"/>
      <c r="D36" s="77"/>
      <c r="E36" s="77"/>
      <c r="F36" s="78">
        <f>F37+F38+F39+F40+F41+F43</f>
        <v>10.488289852627458</v>
      </c>
      <c r="G36" s="11"/>
      <c r="H36" s="11"/>
      <c r="I36" s="79">
        <f>I37+I38+I39+I40+I41+I43</f>
        <v>10.084826327324432</v>
      </c>
      <c r="J36" s="12">
        <f t="shared" si="0"/>
        <v>-0.40346352530302632</v>
      </c>
    </row>
    <row r="37" spans="1:10" ht="15">
      <c r="A37" s="80" t="s">
        <v>10</v>
      </c>
      <c r="B37" s="99" t="s">
        <v>71</v>
      </c>
      <c r="C37" s="82" t="s">
        <v>57</v>
      </c>
      <c r="D37" s="77">
        <v>1</v>
      </c>
      <c r="E37" s="83">
        <v>2.5000000000000001E-2</v>
      </c>
      <c r="F37" s="78">
        <v>2.526378079176022</v>
      </c>
      <c r="G37" s="84">
        <v>1</v>
      </c>
      <c r="H37" s="85">
        <v>2.5000000000000001E-2</v>
      </c>
      <c r="I37" s="86">
        <v>2.5428456445240415</v>
      </c>
      <c r="J37" s="12">
        <f t="shared" si="0"/>
        <v>1.6467565348019519E-2</v>
      </c>
    </row>
    <row r="38" spans="1:10" ht="15">
      <c r="A38" s="80" t="s">
        <v>27</v>
      </c>
      <c r="B38" s="87" t="s">
        <v>58</v>
      </c>
      <c r="C38" s="82" t="s">
        <v>57</v>
      </c>
      <c r="D38" s="77">
        <v>1</v>
      </c>
      <c r="E38" s="83">
        <v>0.01</v>
      </c>
      <c r="F38" s="78">
        <v>1.0105512316704088</v>
      </c>
      <c r="G38" s="84">
        <v>1</v>
      </c>
      <c r="H38" s="85">
        <v>0.01</v>
      </c>
      <c r="I38" s="86">
        <v>1.0171382578096166</v>
      </c>
      <c r="J38" s="12">
        <f t="shared" si="0"/>
        <v>6.5870261392078078E-3</v>
      </c>
    </row>
    <row r="39" spans="1:10" ht="15">
      <c r="A39" s="80" t="s">
        <v>40</v>
      </c>
      <c r="B39" s="87" t="s">
        <v>59</v>
      </c>
      <c r="C39" s="82" t="s">
        <v>57</v>
      </c>
      <c r="D39" s="77">
        <v>1</v>
      </c>
      <c r="E39" s="83"/>
      <c r="F39" s="78">
        <v>0.12</v>
      </c>
      <c r="G39" s="84">
        <v>1</v>
      </c>
      <c r="H39" s="85"/>
      <c r="I39" s="86">
        <v>0.12</v>
      </c>
      <c r="J39" s="12">
        <f t="shared" si="0"/>
        <v>0</v>
      </c>
    </row>
    <row r="40" spans="1:10" ht="15">
      <c r="A40" s="80" t="s">
        <v>44</v>
      </c>
      <c r="B40" s="87" t="s">
        <v>60</v>
      </c>
      <c r="C40" s="88" t="s">
        <v>61</v>
      </c>
      <c r="D40" s="77">
        <v>1</v>
      </c>
      <c r="E40" s="83">
        <v>2E-3</v>
      </c>
      <c r="F40" s="78">
        <v>0.20211024633408176</v>
      </c>
      <c r="G40" s="84">
        <v>1</v>
      </c>
      <c r="H40" s="85">
        <v>2E-3</v>
      </c>
      <c r="I40" s="86">
        <v>0.20342765156192333</v>
      </c>
      <c r="J40" s="12">
        <f t="shared" si="0"/>
        <v>1.3174052278415727E-3</v>
      </c>
    </row>
    <row r="41" spans="1:10" ht="15">
      <c r="A41" s="80" t="s">
        <v>53</v>
      </c>
      <c r="B41" s="81" t="s">
        <v>62</v>
      </c>
      <c r="C41" s="82"/>
      <c r="D41" s="77"/>
      <c r="E41" s="83"/>
      <c r="F41" s="78">
        <v>3.0316536950112263</v>
      </c>
      <c r="G41" s="84"/>
      <c r="H41" s="85"/>
      <c r="I41" s="86">
        <v>3.0514147734288497</v>
      </c>
      <c r="J41" s="12">
        <f t="shared" si="0"/>
        <v>1.9761078417623423E-2</v>
      </c>
    </row>
    <row r="42" spans="1:10" ht="15">
      <c r="A42" s="89">
        <v>1</v>
      </c>
      <c r="B42" s="99" t="s">
        <v>72</v>
      </c>
      <c r="C42" s="88" t="s">
        <v>29</v>
      </c>
      <c r="D42" s="77">
        <v>3</v>
      </c>
      <c r="E42" s="83">
        <v>0.03</v>
      </c>
      <c r="F42" s="78">
        <v>3.0316536950112263</v>
      </c>
      <c r="G42" s="84">
        <v>3</v>
      </c>
      <c r="H42" s="85">
        <v>0.03</v>
      </c>
      <c r="I42" s="86">
        <v>3.0514147734288497</v>
      </c>
      <c r="J42" s="12">
        <f t="shared" si="0"/>
        <v>1.9761078417623423E-2</v>
      </c>
    </row>
    <row r="43" spans="1:10" ht="15">
      <c r="A43" s="80" t="s">
        <v>64</v>
      </c>
      <c r="B43" s="81" t="s">
        <v>65</v>
      </c>
      <c r="C43" s="90"/>
      <c r="D43" s="91"/>
      <c r="E43" s="91"/>
      <c r="F43" s="78">
        <v>3.5975966004357196</v>
      </c>
      <c r="G43" s="92"/>
      <c r="H43" s="92"/>
      <c r="I43" s="86">
        <f>SUM(I44:I45)</f>
        <v>3.15</v>
      </c>
      <c r="J43" s="12">
        <f t="shared" si="0"/>
        <v>-0.44759660043571969</v>
      </c>
    </row>
    <row r="44" spans="1:10" ht="15">
      <c r="A44" s="89">
        <v>1</v>
      </c>
      <c r="B44" s="5" t="s">
        <v>66</v>
      </c>
      <c r="C44" s="93" t="s">
        <v>57</v>
      </c>
      <c r="D44" s="93">
        <v>1</v>
      </c>
      <c r="E44" s="93">
        <v>4475.9660043571976</v>
      </c>
      <c r="F44" s="78">
        <v>0.44759660043571975</v>
      </c>
      <c r="G44" s="93">
        <v>1</v>
      </c>
      <c r="H44" s="93"/>
      <c r="I44" s="86">
        <v>0</v>
      </c>
      <c r="J44" s="12">
        <f t="shared" si="0"/>
        <v>-0.44759660043571975</v>
      </c>
    </row>
    <row r="45" spans="1:10" ht="15">
      <c r="A45" s="89">
        <v>2</v>
      </c>
      <c r="B45" s="5" t="s">
        <v>67</v>
      </c>
      <c r="C45" s="94" t="s">
        <v>68</v>
      </c>
      <c r="D45" s="93">
        <v>210</v>
      </c>
      <c r="E45" s="93">
        <v>150</v>
      </c>
      <c r="F45" s="78">
        <v>3.15</v>
      </c>
      <c r="G45" s="93">
        <v>210</v>
      </c>
      <c r="H45" s="93">
        <v>150</v>
      </c>
      <c r="I45" s="86">
        <v>3.15</v>
      </c>
      <c r="J45" s="12">
        <f t="shared" si="0"/>
        <v>0</v>
      </c>
    </row>
    <row r="46" spans="1:10">
      <c r="A46" s="95"/>
      <c r="B46" s="96" t="s">
        <v>69</v>
      </c>
      <c r="C46" s="11"/>
      <c r="D46" s="11"/>
      <c r="E46" s="11"/>
      <c r="F46" s="79">
        <f>F36+F19+F4</f>
        <v>111.54341301966832</v>
      </c>
      <c r="G46" s="11"/>
      <c r="H46" s="11"/>
      <c r="I46" s="12">
        <f>I4+I19+I36</f>
        <v>109.77865210828611</v>
      </c>
      <c r="J46" s="12">
        <f t="shared" si="0"/>
        <v>-1.7647609113822114</v>
      </c>
    </row>
  </sheetData>
  <mergeCells count="7">
    <mergeCell ref="A1:J1"/>
    <mergeCell ref="A2:A3"/>
    <mergeCell ref="B2:B3"/>
    <mergeCell ref="C2:C3"/>
    <mergeCell ref="D2:F2"/>
    <mergeCell ref="G2:I2"/>
    <mergeCell ref="J2:J3"/>
  </mergeCells>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J46"/>
  <sheetViews>
    <sheetView topLeftCell="A31" workbookViewId="0">
      <selection activeCell="I36" sqref="I36"/>
    </sheetView>
  </sheetViews>
  <sheetFormatPr defaultColWidth="12.5" defaultRowHeight="13.5"/>
  <cols>
    <col min="1" max="1" width="5.25" style="6" bestFit="1" customWidth="1"/>
    <col min="2" max="2" width="15.125" style="6" bestFit="1" customWidth="1"/>
    <col min="3" max="3" width="5.25" style="6" bestFit="1" customWidth="1"/>
    <col min="4" max="4" width="7.75" style="6" bestFit="1" customWidth="1"/>
    <col min="5" max="5" width="11" style="6" bestFit="1" customWidth="1"/>
    <col min="6" max="6" width="12.5" style="6" customWidth="1"/>
    <col min="7" max="7" width="7.75" style="6" bestFit="1" customWidth="1"/>
    <col min="8" max="8" width="11" style="6" bestFit="1" customWidth="1"/>
    <col min="9" max="9" width="12.625" style="6" customWidth="1"/>
    <col min="10" max="10" width="15.125" style="6" bestFit="1" customWidth="1"/>
    <col min="11" max="16384" width="12.5" style="6"/>
  </cols>
  <sheetData>
    <row r="1" spans="1:10" ht="18.75">
      <c r="A1" s="193" t="s">
        <v>103</v>
      </c>
      <c r="B1" s="193"/>
      <c r="C1" s="193"/>
      <c r="D1" s="193"/>
      <c r="E1" s="193"/>
      <c r="F1" s="193"/>
      <c r="G1" s="193"/>
      <c r="H1" s="193"/>
      <c r="I1" s="193"/>
      <c r="J1" s="193"/>
    </row>
    <row r="2" spans="1:10" ht="15">
      <c r="A2" s="194" t="s">
        <v>0</v>
      </c>
      <c r="B2" s="194" t="s">
        <v>1</v>
      </c>
      <c r="C2" s="196" t="s">
        <v>2</v>
      </c>
      <c r="D2" s="198" t="s">
        <v>3</v>
      </c>
      <c r="E2" s="199"/>
      <c r="F2" s="200"/>
      <c r="G2" s="198" t="s">
        <v>4</v>
      </c>
      <c r="H2" s="204"/>
      <c r="I2" s="205"/>
      <c r="J2" s="202" t="s">
        <v>5</v>
      </c>
    </row>
    <row r="3" spans="1:10">
      <c r="A3" s="195"/>
      <c r="B3" s="195"/>
      <c r="C3" s="197"/>
      <c r="D3" s="1" t="s">
        <v>6</v>
      </c>
      <c r="E3" s="1" t="s">
        <v>7</v>
      </c>
      <c r="F3" s="2" t="s">
        <v>8</v>
      </c>
      <c r="G3" s="1" t="s">
        <v>6</v>
      </c>
      <c r="H3" s="1" t="s">
        <v>7</v>
      </c>
      <c r="I3" s="1" t="s">
        <v>8</v>
      </c>
      <c r="J3" s="203"/>
    </row>
    <row r="4" spans="1:10" ht="27">
      <c r="A4" s="7"/>
      <c r="B4" s="8" t="s">
        <v>9</v>
      </c>
      <c r="C4" s="9"/>
      <c r="D4" s="9"/>
      <c r="E4" s="9"/>
      <c r="F4" s="105">
        <v>216.56763776199998</v>
      </c>
      <c r="G4" s="11"/>
      <c r="H4" s="11"/>
      <c r="I4" s="12">
        <f>I5+I19</f>
        <v>209.99850623775001</v>
      </c>
      <c r="J4" s="12">
        <f t="shared" ref="J4:J46" si="0">I4-F4</f>
        <v>-6.5691315242499684</v>
      </c>
    </row>
    <row r="5" spans="1:10" ht="15">
      <c r="A5" s="106" t="s">
        <v>73</v>
      </c>
      <c r="B5" s="107" t="s">
        <v>11</v>
      </c>
      <c r="C5" s="108"/>
      <c r="D5" s="109"/>
      <c r="E5" s="110"/>
      <c r="F5" s="111">
        <v>213.36713079999998</v>
      </c>
      <c r="G5" s="112"/>
      <c r="H5" s="113"/>
      <c r="I5" s="114">
        <v>208.95373755</v>
      </c>
      <c r="J5" s="12">
        <f t="shared" si="0"/>
        <v>-4.4133932499999844</v>
      </c>
    </row>
    <row r="6" spans="1:10" ht="15">
      <c r="A6" s="106">
        <v>1</v>
      </c>
      <c r="B6" s="107" t="s">
        <v>12</v>
      </c>
      <c r="C6" s="115" t="s">
        <v>13</v>
      </c>
      <c r="D6" s="116">
        <v>2525</v>
      </c>
      <c r="E6" s="117">
        <v>26.82</v>
      </c>
      <c r="F6" s="111">
        <f>D6*E6/10000</f>
        <v>6.7720500000000001</v>
      </c>
      <c r="G6" s="118">
        <v>2898.7000000000003</v>
      </c>
      <c r="H6" s="119">
        <v>27.13</v>
      </c>
      <c r="I6" s="114">
        <f>H6*G6/10000</f>
        <v>7.8641731000000004</v>
      </c>
      <c r="J6" s="12">
        <f t="shared" si="0"/>
        <v>1.0921231000000002</v>
      </c>
    </row>
    <row r="7" spans="1:10" ht="27">
      <c r="A7" s="106">
        <v>2</v>
      </c>
      <c r="B7" s="120" t="s">
        <v>74</v>
      </c>
      <c r="C7" s="115" t="s">
        <v>13</v>
      </c>
      <c r="D7" s="121">
        <v>2525</v>
      </c>
      <c r="E7" s="117">
        <v>52.95</v>
      </c>
      <c r="F7" s="111">
        <f t="shared" ref="F7:F18" si="1">D7*E7/10000</f>
        <v>13.369875</v>
      </c>
      <c r="G7" s="122">
        <v>2525</v>
      </c>
      <c r="H7" s="119">
        <v>52.95</v>
      </c>
      <c r="I7" s="114">
        <f t="shared" ref="I7:I18" si="2">H7*G7/10000</f>
        <v>13.369875</v>
      </c>
      <c r="J7" s="12">
        <f t="shared" si="0"/>
        <v>0</v>
      </c>
    </row>
    <row r="8" spans="1:10" ht="27">
      <c r="A8" s="106">
        <v>3</v>
      </c>
      <c r="B8" s="123" t="s">
        <v>75</v>
      </c>
      <c r="C8" s="115" t="s">
        <v>13</v>
      </c>
      <c r="D8" s="121">
        <v>0</v>
      </c>
      <c r="E8" s="117"/>
      <c r="F8" s="111">
        <f t="shared" si="1"/>
        <v>0</v>
      </c>
      <c r="G8" s="122">
        <v>505</v>
      </c>
      <c r="H8" s="119">
        <v>199.68</v>
      </c>
      <c r="I8" s="114">
        <f t="shared" si="2"/>
        <v>10.08384</v>
      </c>
      <c r="J8" s="12">
        <f t="shared" si="0"/>
        <v>10.08384</v>
      </c>
    </row>
    <row r="9" spans="1:10" ht="27">
      <c r="A9" s="106">
        <v>4</v>
      </c>
      <c r="B9" s="124" t="s">
        <v>76</v>
      </c>
      <c r="C9" s="115" t="s">
        <v>13</v>
      </c>
      <c r="D9" s="121">
        <v>2525</v>
      </c>
      <c r="E9" s="117">
        <v>13.78</v>
      </c>
      <c r="F9" s="111">
        <f t="shared" si="1"/>
        <v>3.4794499999999999</v>
      </c>
      <c r="G9" s="122">
        <v>2525</v>
      </c>
      <c r="H9" s="119">
        <v>13.78</v>
      </c>
      <c r="I9" s="114">
        <f t="shared" si="2"/>
        <v>3.4794499999999999</v>
      </c>
      <c r="J9" s="12">
        <f t="shared" si="0"/>
        <v>0</v>
      </c>
    </row>
    <row r="10" spans="1:10" ht="27">
      <c r="A10" s="106">
        <v>5</v>
      </c>
      <c r="B10" s="125" t="s">
        <v>16</v>
      </c>
      <c r="C10" s="115" t="s">
        <v>19</v>
      </c>
      <c r="D10" s="121">
        <v>1893.75</v>
      </c>
      <c r="E10" s="117">
        <v>23.45</v>
      </c>
      <c r="F10" s="111">
        <f t="shared" si="1"/>
        <v>4.44084375</v>
      </c>
      <c r="G10" s="122">
        <v>1893.75</v>
      </c>
      <c r="H10" s="126">
        <v>23.87</v>
      </c>
      <c r="I10" s="114">
        <f t="shared" si="2"/>
        <v>4.5203812499999998</v>
      </c>
      <c r="J10" s="12">
        <f t="shared" si="0"/>
        <v>7.9537499999999817E-2</v>
      </c>
    </row>
    <row r="11" spans="1:10" ht="15">
      <c r="A11" s="106">
        <v>6</v>
      </c>
      <c r="B11" s="127" t="s">
        <v>21</v>
      </c>
      <c r="C11" s="128" t="s">
        <v>13</v>
      </c>
      <c r="D11" s="129">
        <v>2196.75</v>
      </c>
      <c r="E11" s="130">
        <v>7.25</v>
      </c>
      <c r="F11" s="111">
        <f t="shared" si="1"/>
        <v>1.5926437499999999</v>
      </c>
      <c r="G11" s="131">
        <v>2196.75</v>
      </c>
      <c r="H11" s="132">
        <v>7.25</v>
      </c>
      <c r="I11" s="114">
        <f t="shared" si="2"/>
        <v>1.5926437499999999</v>
      </c>
      <c r="J11" s="12">
        <f t="shared" si="0"/>
        <v>0</v>
      </c>
    </row>
    <row r="12" spans="1:10" ht="15">
      <c r="A12" s="106">
        <v>7</v>
      </c>
      <c r="B12" s="133" t="s">
        <v>22</v>
      </c>
      <c r="C12" s="128" t="s">
        <v>13</v>
      </c>
      <c r="D12" s="129">
        <v>2196.75</v>
      </c>
      <c r="E12" s="130">
        <v>35</v>
      </c>
      <c r="F12" s="111">
        <f t="shared" si="1"/>
        <v>7.688625</v>
      </c>
      <c r="G12" s="131">
        <v>2196.75</v>
      </c>
      <c r="H12" s="132">
        <v>35</v>
      </c>
      <c r="I12" s="114">
        <f t="shared" si="2"/>
        <v>7.688625</v>
      </c>
      <c r="J12" s="12">
        <f t="shared" si="0"/>
        <v>0</v>
      </c>
    </row>
    <row r="13" spans="1:10" ht="15">
      <c r="A13" s="106">
        <v>8</v>
      </c>
      <c r="B13" s="134" t="s">
        <v>77</v>
      </c>
      <c r="C13" s="115" t="s">
        <v>13</v>
      </c>
      <c r="D13" s="121">
        <v>3499.6499999999996</v>
      </c>
      <c r="E13" s="117">
        <v>413.82</v>
      </c>
      <c r="F13" s="111">
        <f t="shared" si="1"/>
        <v>144.82251629999996</v>
      </c>
      <c r="G13" s="122">
        <v>3090.6</v>
      </c>
      <c r="H13" s="119">
        <v>425.47</v>
      </c>
      <c r="I13" s="114">
        <f t="shared" si="2"/>
        <v>131.49575819999998</v>
      </c>
      <c r="J13" s="12">
        <f t="shared" si="0"/>
        <v>-13.326758099999978</v>
      </c>
    </row>
    <row r="14" spans="1:10" ht="27">
      <c r="A14" s="106">
        <v>9</v>
      </c>
      <c r="B14" s="135" t="s">
        <v>17</v>
      </c>
      <c r="C14" s="115" t="s">
        <v>13</v>
      </c>
      <c r="D14" s="121">
        <v>843.34999999999991</v>
      </c>
      <c r="E14" s="136">
        <v>211.2</v>
      </c>
      <c r="F14" s="111">
        <f t="shared" si="1"/>
        <v>17.811551999999995</v>
      </c>
      <c r="G14" s="122">
        <v>732.25</v>
      </c>
      <c r="H14" s="137">
        <v>212.55</v>
      </c>
      <c r="I14" s="114">
        <f t="shared" si="2"/>
        <v>15.563973750000002</v>
      </c>
      <c r="J14" s="12">
        <f t="shared" si="0"/>
        <v>-2.247578249999993</v>
      </c>
    </row>
    <row r="15" spans="1:10" ht="15">
      <c r="A15" s="106">
        <v>10</v>
      </c>
      <c r="B15" s="135" t="s">
        <v>18</v>
      </c>
      <c r="C15" s="115" t="s">
        <v>19</v>
      </c>
      <c r="D15" s="121">
        <v>8837.5</v>
      </c>
      <c r="E15" s="136">
        <v>10.66</v>
      </c>
      <c r="F15" s="111">
        <f t="shared" si="1"/>
        <v>9.4207750000000008</v>
      </c>
      <c r="G15" s="122">
        <v>7827.5</v>
      </c>
      <c r="H15" s="137">
        <v>12.37</v>
      </c>
      <c r="I15" s="114">
        <f t="shared" si="2"/>
        <v>9.6826174999999992</v>
      </c>
      <c r="J15" s="12">
        <f t="shared" si="0"/>
        <v>0.26184249999999842</v>
      </c>
    </row>
    <row r="16" spans="1:10" ht="27">
      <c r="A16" s="106">
        <v>11</v>
      </c>
      <c r="B16" s="135" t="s">
        <v>20</v>
      </c>
      <c r="C16" s="115" t="s">
        <v>19</v>
      </c>
      <c r="D16" s="138">
        <v>346.5</v>
      </c>
      <c r="E16" s="136">
        <v>88</v>
      </c>
      <c r="F16" s="111">
        <f t="shared" si="1"/>
        <v>3.0491999999999999</v>
      </c>
      <c r="G16" s="139">
        <v>306</v>
      </c>
      <c r="H16" s="137">
        <v>88</v>
      </c>
      <c r="I16" s="114">
        <f t="shared" si="2"/>
        <v>2.6928000000000001</v>
      </c>
      <c r="J16" s="12">
        <f t="shared" si="0"/>
        <v>-0.35639999999999983</v>
      </c>
    </row>
    <row r="17" spans="1:10" ht="30">
      <c r="A17" s="106">
        <v>12</v>
      </c>
      <c r="B17" s="140" t="s">
        <v>78</v>
      </c>
      <c r="C17" s="141" t="s">
        <v>34</v>
      </c>
      <c r="D17" s="142">
        <v>150</v>
      </c>
      <c r="E17" s="143">
        <v>26.64</v>
      </c>
      <c r="F17" s="111">
        <f t="shared" si="1"/>
        <v>0.39960000000000001</v>
      </c>
      <c r="G17" s="142">
        <v>150</v>
      </c>
      <c r="H17" s="143">
        <v>26.64</v>
      </c>
      <c r="I17" s="114">
        <f t="shared" si="2"/>
        <v>0.39960000000000001</v>
      </c>
      <c r="J17" s="12">
        <f t="shared" si="0"/>
        <v>0</v>
      </c>
    </row>
    <row r="18" spans="1:10" ht="15">
      <c r="A18" s="106">
        <v>13</v>
      </c>
      <c r="B18" s="135" t="s">
        <v>25</v>
      </c>
      <c r="C18" s="144" t="s">
        <v>26</v>
      </c>
      <c r="D18" s="138">
        <v>2</v>
      </c>
      <c r="E18" s="136">
        <v>2600</v>
      </c>
      <c r="F18" s="111">
        <f t="shared" si="1"/>
        <v>0.52</v>
      </c>
      <c r="G18" s="139">
        <v>2</v>
      </c>
      <c r="H18" s="137">
        <v>2600</v>
      </c>
      <c r="I18" s="114">
        <f t="shared" si="2"/>
        <v>0.52</v>
      </c>
      <c r="J18" s="12">
        <f t="shared" si="0"/>
        <v>0</v>
      </c>
    </row>
    <row r="19" spans="1:10" ht="15">
      <c r="A19" s="145" t="s">
        <v>27</v>
      </c>
      <c r="B19" s="146" t="s">
        <v>28</v>
      </c>
      <c r="C19" s="108" t="s">
        <v>29</v>
      </c>
      <c r="D19" s="147">
        <v>1.5</v>
      </c>
      <c r="E19" s="111">
        <v>2133671.3079999997</v>
      </c>
      <c r="F19" s="111">
        <v>3.2005069619999995</v>
      </c>
      <c r="G19" s="148">
        <v>0.5</v>
      </c>
      <c r="H19" s="114">
        <v>2089537.3755000001</v>
      </c>
      <c r="I19" s="114">
        <v>1.04476868775</v>
      </c>
      <c r="J19" s="12">
        <f t="shared" si="0"/>
        <v>-2.1557382742499995</v>
      </c>
    </row>
    <row r="20" spans="1:10" ht="27">
      <c r="A20" s="7"/>
      <c r="B20" s="8" t="s">
        <v>30</v>
      </c>
      <c r="C20" s="9"/>
      <c r="D20" s="9"/>
      <c r="E20" s="9"/>
      <c r="F20" s="149">
        <v>83.815567992606447</v>
      </c>
      <c r="G20" s="150"/>
      <c r="H20" s="151"/>
      <c r="I20" s="152">
        <v>79.833625576378125</v>
      </c>
      <c r="J20" s="12">
        <f t="shared" si="0"/>
        <v>-3.9819424162283212</v>
      </c>
    </row>
    <row r="21" spans="1:10" ht="15">
      <c r="A21" s="153" t="s">
        <v>10</v>
      </c>
      <c r="B21" s="154" t="s">
        <v>32</v>
      </c>
      <c r="C21" s="155"/>
      <c r="D21" s="156"/>
      <c r="E21" s="157"/>
      <c r="F21" s="158">
        <v>61.2</v>
      </c>
      <c r="G21" s="150"/>
      <c r="H21" s="151"/>
      <c r="I21" s="152">
        <v>61.8</v>
      </c>
      <c r="J21" s="12">
        <f t="shared" si="0"/>
        <v>0.59999999999999432</v>
      </c>
    </row>
    <row r="22" spans="1:10" ht="15">
      <c r="A22" s="155">
        <v>1</v>
      </c>
      <c r="B22" s="102" t="s">
        <v>79</v>
      </c>
      <c r="C22" s="156" t="s">
        <v>34</v>
      </c>
      <c r="D22" s="156">
        <v>510</v>
      </c>
      <c r="E22" s="103">
        <v>1200</v>
      </c>
      <c r="F22" s="158">
        <f>D22*E22/10000</f>
        <v>61.2</v>
      </c>
      <c r="G22" s="150">
        <v>515</v>
      </c>
      <c r="H22" s="104">
        <v>1200</v>
      </c>
      <c r="I22" s="152">
        <v>61.8</v>
      </c>
      <c r="J22" s="12">
        <f t="shared" si="0"/>
        <v>0.59999999999999432</v>
      </c>
    </row>
    <row r="23" spans="1:10" ht="15.75">
      <c r="A23" s="153" t="s">
        <v>27</v>
      </c>
      <c r="B23" s="154" t="s">
        <v>35</v>
      </c>
      <c r="C23" s="159"/>
      <c r="D23" s="156"/>
      <c r="E23" s="157"/>
      <c r="F23" s="158">
        <v>5.3161500000000004</v>
      </c>
      <c r="G23" s="150"/>
      <c r="H23" s="151"/>
      <c r="I23" s="152">
        <v>5.3161500000000004</v>
      </c>
      <c r="J23" s="12">
        <f t="shared" si="0"/>
        <v>0</v>
      </c>
    </row>
    <row r="24" spans="1:10" ht="27">
      <c r="A24" s="153">
        <v>1</v>
      </c>
      <c r="B24" s="154" t="s">
        <v>36</v>
      </c>
      <c r="C24" s="156" t="s">
        <v>37</v>
      </c>
      <c r="D24" s="156">
        <v>1050</v>
      </c>
      <c r="E24" s="157">
        <v>50.63</v>
      </c>
      <c r="F24" s="158">
        <f>D24*E24/10000</f>
        <v>5.3161500000000004</v>
      </c>
      <c r="G24" s="150">
        <v>1050</v>
      </c>
      <c r="H24" s="151">
        <v>50.63</v>
      </c>
      <c r="I24" s="152">
        <v>5.3161500000000004</v>
      </c>
      <c r="J24" s="12">
        <f t="shared" si="0"/>
        <v>0</v>
      </c>
    </row>
    <row r="25" spans="1:10" ht="15">
      <c r="A25" s="153" t="s">
        <v>40</v>
      </c>
      <c r="B25" s="154" t="s">
        <v>41</v>
      </c>
      <c r="C25" s="155"/>
      <c r="D25" s="156"/>
      <c r="E25" s="157"/>
      <c r="F25" s="158">
        <v>8.3735573164299986</v>
      </c>
      <c r="G25" s="150"/>
      <c r="H25" s="151"/>
      <c r="I25" s="152">
        <v>6.8111465623775</v>
      </c>
      <c r="J25" s="12">
        <f t="shared" si="0"/>
        <v>-1.5624107540524985</v>
      </c>
    </row>
    <row r="26" spans="1:10" ht="18">
      <c r="A26" s="155">
        <v>1</v>
      </c>
      <c r="B26" s="154" t="s">
        <v>42</v>
      </c>
      <c r="C26" s="156" t="s">
        <v>37</v>
      </c>
      <c r="D26" s="156">
        <v>200</v>
      </c>
      <c r="E26" s="160">
        <v>200</v>
      </c>
      <c r="F26" s="158">
        <v>4</v>
      </c>
      <c r="G26" s="150">
        <v>200</v>
      </c>
      <c r="H26" s="161">
        <v>200</v>
      </c>
      <c r="I26" s="152">
        <v>4</v>
      </c>
      <c r="J26" s="12">
        <f t="shared" si="0"/>
        <v>0</v>
      </c>
    </row>
    <row r="27" spans="1:10" ht="27">
      <c r="A27" s="155">
        <v>2</v>
      </c>
      <c r="B27" s="154" t="s">
        <v>43</v>
      </c>
      <c r="C27" s="156" t="s">
        <v>29</v>
      </c>
      <c r="D27" s="156">
        <v>1.5</v>
      </c>
      <c r="E27" s="160">
        <v>2915704.8776199999</v>
      </c>
      <c r="F27" s="158">
        <v>4.3735573164299995</v>
      </c>
      <c r="G27" s="150">
        <v>1</v>
      </c>
      <c r="H27" s="161">
        <v>2811146.5623775003</v>
      </c>
      <c r="I27" s="152">
        <v>2.8111465623775</v>
      </c>
      <c r="J27" s="12">
        <f t="shared" si="0"/>
        <v>-1.5624107540524994</v>
      </c>
    </row>
    <row r="28" spans="1:10" ht="15">
      <c r="A28" s="162" t="s">
        <v>44</v>
      </c>
      <c r="B28" s="163" t="s">
        <v>45</v>
      </c>
      <c r="C28" s="163"/>
      <c r="D28" s="162"/>
      <c r="E28" s="163"/>
      <c r="F28" s="158">
        <v>4.4866999999999999</v>
      </c>
      <c r="G28" s="164"/>
      <c r="H28" s="165"/>
      <c r="I28" s="152">
        <v>4.4866999999999999</v>
      </c>
      <c r="J28" s="12">
        <f t="shared" si="0"/>
        <v>0</v>
      </c>
    </row>
    <row r="29" spans="1:10" ht="15">
      <c r="A29" s="155">
        <v>1</v>
      </c>
      <c r="B29" s="166" t="s">
        <v>46</v>
      </c>
      <c r="C29" s="167" t="s">
        <v>34</v>
      </c>
      <c r="D29" s="167">
        <v>50</v>
      </c>
      <c r="E29" s="168">
        <v>50</v>
      </c>
      <c r="F29" s="168">
        <f>D29*E29/10000</f>
        <v>0.25</v>
      </c>
      <c r="G29" s="169">
        <v>50</v>
      </c>
      <c r="H29" s="170">
        <v>50</v>
      </c>
      <c r="I29" s="170">
        <f>G29*H29/10000</f>
        <v>0.25</v>
      </c>
      <c r="J29" s="12">
        <f t="shared" si="0"/>
        <v>0</v>
      </c>
    </row>
    <row r="30" spans="1:10" ht="27">
      <c r="A30" s="155">
        <v>2</v>
      </c>
      <c r="B30" s="166" t="s">
        <v>47</v>
      </c>
      <c r="C30" s="171" t="s">
        <v>48</v>
      </c>
      <c r="D30" s="167">
        <v>75</v>
      </c>
      <c r="E30" s="168">
        <v>200</v>
      </c>
      <c r="F30" s="168">
        <f t="shared" ref="F30:F34" si="3">D30*E30/10000</f>
        <v>1.5</v>
      </c>
      <c r="G30" s="169">
        <v>75</v>
      </c>
      <c r="H30" s="170">
        <v>200</v>
      </c>
      <c r="I30" s="170">
        <f t="shared" ref="I30:I34" si="4">G30*H30/10000</f>
        <v>1.5</v>
      </c>
      <c r="J30" s="12">
        <f t="shared" si="0"/>
        <v>0</v>
      </c>
    </row>
    <row r="31" spans="1:10" ht="15">
      <c r="A31" s="155">
        <v>3</v>
      </c>
      <c r="B31" s="154" t="s">
        <v>49</v>
      </c>
      <c r="C31" s="171" t="s">
        <v>48</v>
      </c>
      <c r="D31" s="167">
        <v>75</v>
      </c>
      <c r="E31" s="168">
        <v>100</v>
      </c>
      <c r="F31" s="168">
        <f t="shared" si="3"/>
        <v>0.75</v>
      </c>
      <c r="G31" s="169">
        <v>75</v>
      </c>
      <c r="H31" s="170">
        <v>100</v>
      </c>
      <c r="I31" s="170">
        <f t="shared" si="4"/>
        <v>0.75</v>
      </c>
      <c r="J31" s="12">
        <f t="shared" si="0"/>
        <v>0</v>
      </c>
    </row>
    <row r="32" spans="1:10" ht="27">
      <c r="A32" s="155">
        <v>4</v>
      </c>
      <c r="B32" s="166" t="s">
        <v>50</v>
      </c>
      <c r="C32" s="171" t="s">
        <v>48</v>
      </c>
      <c r="D32" s="167">
        <v>75</v>
      </c>
      <c r="E32" s="168">
        <v>150</v>
      </c>
      <c r="F32" s="168">
        <f t="shared" si="3"/>
        <v>1.125</v>
      </c>
      <c r="G32" s="169">
        <v>75</v>
      </c>
      <c r="H32" s="170">
        <v>150</v>
      </c>
      <c r="I32" s="170">
        <f t="shared" si="4"/>
        <v>1.125</v>
      </c>
      <c r="J32" s="12">
        <f t="shared" si="0"/>
        <v>0</v>
      </c>
    </row>
    <row r="33" spans="1:10" ht="18">
      <c r="A33" s="155">
        <v>5</v>
      </c>
      <c r="B33" s="154" t="s">
        <v>51</v>
      </c>
      <c r="C33" s="156" t="s">
        <v>37</v>
      </c>
      <c r="D33" s="156">
        <v>2234</v>
      </c>
      <c r="E33" s="158">
        <v>0.5</v>
      </c>
      <c r="F33" s="168">
        <f t="shared" si="3"/>
        <v>0.11169999999999999</v>
      </c>
      <c r="G33" s="150">
        <v>2234</v>
      </c>
      <c r="H33" s="152">
        <v>0.5</v>
      </c>
      <c r="I33" s="170">
        <f t="shared" si="4"/>
        <v>0.11169999999999999</v>
      </c>
      <c r="J33" s="12">
        <f t="shared" si="0"/>
        <v>0</v>
      </c>
    </row>
    <row r="34" spans="1:10" ht="27">
      <c r="A34" s="155">
        <v>6</v>
      </c>
      <c r="B34" s="166" t="s">
        <v>52</v>
      </c>
      <c r="C34" s="171" t="s">
        <v>48</v>
      </c>
      <c r="D34" s="167">
        <v>75</v>
      </c>
      <c r="E34" s="168">
        <v>100</v>
      </c>
      <c r="F34" s="168">
        <f t="shared" si="3"/>
        <v>0.75</v>
      </c>
      <c r="G34" s="169">
        <v>75</v>
      </c>
      <c r="H34" s="170">
        <v>100</v>
      </c>
      <c r="I34" s="170">
        <f t="shared" si="4"/>
        <v>0.75</v>
      </c>
      <c r="J34" s="12">
        <f t="shared" si="0"/>
        <v>0</v>
      </c>
    </row>
    <row r="35" spans="1:10" ht="15">
      <c r="A35" s="153" t="s">
        <v>53</v>
      </c>
      <c r="B35" s="172" t="s">
        <v>54</v>
      </c>
      <c r="C35" s="156" t="s">
        <v>61</v>
      </c>
      <c r="D35" s="156">
        <v>1</v>
      </c>
      <c r="E35" s="168">
        <v>44391.606761764502</v>
      </c>
      <c r="F35" s="168">
        <v>4.4391606761764502</v>
      </c>
      <c r="G35" s="150">
        <v>0.5</v>
      </c>
      <c r="H35" s="170">
        <v>2839258.0280012749</v>
      </c>
      <c r="I35" s="170">
        <v>1.4196290140006373</v>
      </c>
      <c r="J35" s="12">
        <f t="shared" si="0"/>
        <v>-3.0195316621758126</v>
      </c>
    </row>
    <row r="36" spans="1:10" ht="27">
      <c r="A36" s="7"/>
      <c r="B36" s="76" t="s">
        <v>55</v>
      </c>
      <c r="C36" s="9"/>
      <c r="D36" s="77"/>
      <c r="E36" s="77"/>
      <c r="F36" s="173">
        <f>F37+F38+F39+F40+F41+F43</f>
        <v>22.920014897492088</v>
      </c>
      <c r="G36" s="174"/>
      <c r="H36" s="174"/>
      <c r="I36" s="175">
        <f>I37+I38+I39+I40+I41+I43</f>
        <v>20.890431513405304</v>
      </c>
      <c r="J36" s="12">
        <f t="shared" si="0"/>
        <v>-2.0295833840867843</v>
      </c>
    </row>
    <row r="37" spans="1:10" ht="15">
      <c r="A37" s="176" t="s">
        <v>10</v>
      </c>
      <c r="B37" s="177" t="s">
        <v>56</v>
      </c>
      <c r="C37" s="178" t="s">
        <v>57</v>
      </c>
      <c r="D37" s="178">
        <v>1</v>
      </c>
      <c r="E37" s="179">
        <v>2.5000000000000001E-2</v>
      </c>
      <c r="F37" s="180">
        <v>7.5095801438651613</v>
      </c>
      <c r="G37" s="174">
        <v>1</v>
      </c>
      <c r="H37" s="181">
        <v>2.5000000000000001E-2</v>
      </c>
      <c r="I37" s="175">
        <v>7.2458032953532046</v>
      </c>
      <c r="J37" s="12">
        <f t="shared" si="0"/>
        <v>-0.26377684851195671</v>
      </c>
    </row>
    <row r="38" spans="1:10" ht="15">
      <c r="A38" s="176" t="s">
        <v>27</v>
      </c>
      <c r="B38" s="182" t="s">
        <v>58</v>
      </c>
      <c r="C38" s="178" t="s">
        <v>57</v>
      </c>
      <c r="D38" s="178">
        <v>1</v>
      </c>
      <c r="E38" s="179">
        <v>0.01</v>
      </c>
      <c r="F38" s="180">
        <v>3.0038320575460644</v>
      </c>
      <c r="G38" s="174">
        <v>1</v>
      </c>
      <c r="H38" s="181">
        <v>0.01</v>
      </c>
      <c r="I38" s="175">
        <v>2.33</v>
      </c>
      <c r="J38" s="12">
        <f t="shared" si="0"/>
        <v>-0.67383205754606434</v>
      </c>
    </row>
    <row r="39" spans="1:10" ht="15">
      <c r="A39" s="176" t="s">
        <v>40</v>
      </c>
      <c r="B39" s="182" t="s">
        <v>59</v>
      </c>
      <c r="C39" s="178" t="s">
        <v>57</v>
      </c>
      <c r="D39" s="178">
        <v>1</v>
      </c>
      <c r="E39" s="179"/>
      <c r="F39" s="180">
        <v>0.12</v>
      </c>
      <c r="G39" s="174">
        <v>1</v>
      </c>
      <c r="H39" s="181"/>
      <c r="I39" s="175">
        <v>0.12</v>
      </c>
      <c r="J39" s="12">
        <f t="shared" si="0"/>
        <v>0</v>
      </c>
    </row>
    <row r="40" spans="1:10" ht="15">
      <c r="A40" s="176" t="s">
        <v>44</v>
      </c>
      <c r="B40" s="182" t="s">
        <v>60</v>
      </c>
      <c r="C40" s="176" t="s">
        <v>61</v>
      </c>
      <c r="D40" s="178">
        <v>1</v>
      </c>
      <c r="E40" s="179">
        <v>2E-3</v>
      </c>
      <c r="F40" s="180">
        <v>0.60076641150921284</v>
      </c>
      <c r="G40" s="174">
        <v>1</v>
      </c>
      <c r="H40" s="181">
        <v>2E-3</v>
      </c>
      <c r="I40" s="175">
        <v>0.57966426362825629</v>
      </c>
      <c r="J40" s="12">
        <f t="shared" si="0"/>
        <v>-2.1102147880956545E-2</v>
      </c>
    </row>
    <row r="41" spans="1:10" ht="15">
      <c r="A41" s="176" t="s">
        <v>53</v>
      </c>
      <c r="B41" s="177" t="s">
        <v>62</v>
      </c>
      <c r="C41" s="178"/>
      <c r="D41" s="178"/>
      <c r="E41" s="179"/>
      <c r="F41" s="180">
        <v>9.0114961726381928</v>
      </c>
      <c r="G41" s="174"/>
      <c r="H41" s="181"/>
      <c r="I41" s="175">
        <v>8.6949639544238444</v>
      </c>
      <c r="J41" s="12">
        <f t="shared" si="0"/>
        <v>-0.3165322182143484</v>
      </c>
    </row>
    <row r="42" spans="1:10" ht="15">
      <c r="A42" s="178">
        <v>1</v>
      </c>
      <c r="B42" s="177" t="s">
        <v>63</v>
      </c>
      <c r="C42" s="176" t="s">
        <v>29</v>
      </c>
      <c r="D42" s="178">
        <v>3</v>
      </c>
      <c r="E42" s="179">
        <v>0.03</v>
      </c>
      <c r="F42" s="180">
        <v>9.0114961726381928</v>
      </c>
      <c r="G42" s="174">
        <v>3</v>
      </c>
      <c r="H42" s="181">
        <v>0.03</v>
      </c>
      <c r="I42" s="175">
        <v>8.6949639544238444</v>
      </c>
      <c r="J42" s="12">
        <f t="shared" si="0"/>
        <v>-0.3165322182143484</v>
      </c>
    </row>
    <row r="43" spans="1:10" ht="15">
      <c r="A43" s="176" t="s">
        <v>64</v>
      </c>
      <c r="B43" s="177" t="s">
        <v>65</v>
      </c>
      <c r="C43" s="183"/>
      <c r="D43" s="183"/>
      <c r="E43" s="183"/>
      <c r="F43" s="180">
        <v>2.674340111933458</v>
      </c>
      <c r="G43" s="184"/>
      <c r="H43" s="184"/>
      <c r="I43" s="175">
        <f>SUM(I44:I45)</f>
        <v>1.92</v>
      </c>
      <c r="J43" s="12">
        <f t="shared" si="0"/>
        <v>-0.75434011193345807</v>
      </c>
    </row>
    <row r="44" spans="1:10" ht="15">
      <c r="A44" s="178">
        <v>1</v>
      </c>
      <c r="B44" s="5" t="s">
        <v>66</v>
      </c>
      <c r="C44" s="93" t="s">
        <v>57</v>
      </c>
      <c r="D44" s="93">
        <v>1</v>
      </c>
      <c r="E44" s="93">
        <v>7543.4011193345805</v>
      </c>
      <c r="F44" s="180">
        <v>0.75434011193345807</v>
      </c>
      <c r="G44" s="93">
        <v>1</v>
      </c>
      <c r="H44" s="93"/>
      <c r="I44" s="175">
        <v>0</v>
      </c>
      <c r="J44" s="12">
        <f t="shared" si="0"/>
        <v>-0.75434011193345807</v>
      </c>
    </row>
    <row r="45" spans="1:10" ht="15">
      <c r="A45" s="178">
        <v>2</v>
      </c>
      <c r="B45" s="5" t="s">
        <v>67</v>
      </c>
      <c r="C45" s="94" t="s">
        <v>68</v>
      </c>
      <c r="D45" s="93">
        <v>128</v>
      </c>
      <c r="E45" s="93">
        <v>150</v>
      </c>
      <c r="F45" s="180">
        <v>1.92</v>
      </c>
      <c r="G45" s="93">
        <v>128</v>
      </c>
      <c r="H45" s="93">
        <v>150</v>
      </c>
      <c r="I45" s="175">
        <v>1.92</v>
      </c>
      <c r="J45" s="12">
        <f t="shared" si="0"/>
        <v>0</v>
      </c>
    </row>
    <row r="46" spans="1:10">
      <c r="A46" s="95"/>
      <c r="B46" s="96" t="s">
        <v>69</v>
      </c>
      <c r="C46" s="11"/>
      <c r="D46" s="11"/>
      <c r="E46" s="11"/>
      <c r="F46" s="79">
        <f>F36+F20+F4</f>
        <v>323.3032206520985</v>
      </c>
      <c r="G46" s="11"/>
      <c r="H46" s="11"/>
      <c r="I46" s="12">
        <f>I36+I20+I4</f>
        <v>310.72256332753341</v>
      </c>
      <c r="J46" s="12">
        <f t="shared" si="0"/>
        <v>-12.580657324565095</v>
      </c>
    </row>
  </sheetData>
  <mergeCells count="7">
    <mergeCell ref="A1:J1"/>
    <mergeCell ref="A2:A3"/>
    <mergeCell ref="B2:B3"/>
    <mergeCell ref="C2:C3"/>
    <mergeCell ref="D2:F2"/>
    <mergeCell ref="J2:J3"/>
    <mergeCell ref="G2:I2"/>
  </mergeCells>
  <phoneticPr fontId="1" type="noConversion"/>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J23"/>
  <sheetViews>
    <sheetView workbookViewId="0">
      <selection activeCell="L21" sqref="L21"/>
    </sheetView>
  </sheetViews>
  <sheetFormatPr defaultRowHeight="13.5"/>
  <cols>
    <col min="2" max="2" width="21.375" customWidth="1"/>
    <col min="6" max="6" width="10.5" bestFit="1" customWidth="1"/>
  </cols>
  <sheetData>
    <row r="1" spans="1:10" ht="18.75">
      <c r="A1" s="193" t="s">
        <v>104</v>
      </c>
      <c r="B1" s="193"/>
      <c r="C1" s="193"/>
      <c r="D1" s="193"/>
      <c r="E1" s="193"/>
      <c r="F1" s="193"/>
      <c r="G1" s="193"/>
      <c r="H1" s="193"/>
      <c r="I1" s="193"/>
      <c r="J1" s="193"/>
    </row>
    <row r="2" spans="1:10" ht="15">
      <c r="A2" s="208" t="s">
        <v>0</v>
      </c>
      <c r="B2" s="208" t="s">
        <v>1</v>
      </c>
      <c r="C2" s="201" t="s">
        <v>2</v>
      </c>
      <c r="D2" s="201" t="s">
        <v>3</v>
      </c>
      <c r="E2" s="209"/>
      <c r="F2" s="209"/>
      <c r="G2" s="201" t="s">
        <v>4</v>
      </c>
      <c r="H2" s="201"/>
      <c r="I2" s="201"/>
      <c r="J2" s="202" t="s">
        <v>5</v>
      </c>
    </row>
    <row r="3" spans="1:10" ht="27">
      <c r="A3" s="208"/>
      <c r="B3" s="208"/>
      <c r="C3" s="201"/>
      <c r="D3" s="1" t="s">
        <v>6</v>
      </c>
      <c r="E3" s="1" t="s">
        <v>7</v>
      </c>
      <c r="F3" s="1" t="s">
        <v>8</v>
      </c>
      <c r="G3" s="1" t="s">
        <v>6</v>
      </c>
      <c r="H3" s="1" t="s">
        <v>7</v>
      </c>
      <c r="I3" s="1" t="s">
        <v>8</v>
      </c>
      <c r="J3" s="203"/>
    </row>
    <row r="4" spans="1:10">
      <c r="A4" s="206" t="s">
        <v>80</v>
      </c>
      <c r="B4" s="206"/>
      <c r="C4" s="206"/>
      <c r="D4" s="188"/>
      <c r="E4" s="188"/>
      <c r="F4" s="188"/>
      <c r="G4" s="188"/>
      <c r="H4" s="188"/>
      <c r="I4" s="188"/>
      <c r="J4" s="188"/>
    </row>
    <row r="5" spans="1:10" ht="15.75">
      <c r="A5" s="185">
        <v>1</v>
      </c>
      <c r="B5" s="185" t="s">
        <v>81</v>
      </c>
      <c r="C5" s="186"/>
      <c r="D5" s="186"/>
      <c r="E5" s="186"/>
      <c r="F5" s="186">
        <v>9.51</v>
      </c>
      <c r="G5" s="186"/>
      <c r="H5" s="186"/>
      <c r="I5" s="186">
        <v>9.51</v>
      </c>
      <c r="J5" s="189">
        <v>0</v>
      </c>
    </row>
    <row r="6" spans="1:10" ht="15.75">
      <c r="A6" s="185"/>
      <c r="B6" s="185" t="s">
        <v>82</v>
      </c>
      <c r="C6" s="186" t="s">
        <v>83</v>
      </c>
      <c r="D6" s="186">
        <v>25.8</v>
      </c>
      <c r="E6" s="186">
        <v>3685.6</v>
      </c>
      <c r="F6" s="186">
        <f>E6*D6/10000</f>
        <v>9.5088480000000004</v>
      </c>
      <c r="G6" s="186">
        <v>25.8</v>
      </c>
      <c r="H6" s="186">
        <v>3685.6</v>
      </c>
      <c r="I6" s="186">
        <f>H6*G6/10000</f>
        <v>9.5088480000000004</v>
      </c>
      <c r="J6" s="189">
        <v>0</v>
      </c>
    </row>
    <row r="7" spans="1:10" ht="15.75">
      <c r="A7" s="185">
        <v>2</v>
      </c>
      <c r="B7" s="185" t="s">
        <v>84</v>
      </c>
      <c r="C7" s="186"/>
      <c r="D7" s="186"/>
      <c r="E7" s="186"/>
      <c r="F7" s="186">
        <v>59.67</v>
      </c>
      <c r="G7" s="186"/>
      <c r="H7" s="186"/>
      <c r="I7" s="186">
        <v>59.67</v>
      </c>
      <c r="J7" s="189">
        <v>0</v>
      </c>
    </row>
    <row r="8" spans="1:10" ht="15.75">
      <c r="A8" s="185"/>
      <c r="B8" s="185" t="s">
        <v>85</v>
      </c>
      <c r="C8" s="186" t="s">
        <v>83</v>
      </c>
      <c r="D8" s="186">
        <v>138.6</v>
      </c>
      <c r="E8" s="186">
        <v>2410.58</v>
      </c>
      <c r="F8" s="186">
        <f>E8*D8/10000</f>
        <v>33.410638800000001</v>
      </c>
      <c r="G8" s="186">
        <v>138.6</v>
      </c>
      <c r="H8" s="186">
        <v>2410.58</v>
      </c>
      <c r="I8" s="186">
        <f>H8*G8/10000</f>
        <v>33.410638800000001</v>
      </c>
      <c r="J8" s="189">
        <v>0</v>
      </c>
    </row>
    <row r="9" spans="1:10" ht="15.75">
      <c r="A9" s="185"/>
      <c r="B9" s="185" t="s">
        <v>86</v>
      </c>
      <c r="C9" s="186" t="s">
        <v>83</v>
      </c>
      <c r="D9" s="186">
        <v>66</v>
      </c>
      <c r="E9" s="186">
        <v>3978.28</v>
      </c>
      <c r="F9" s="186">
        <f>E9*D9/10000</f>
        <v>26.256648000000006</v>
      </c>
      <c r="G9" s="186">
        <v>66</v>
      </c>
      <c r="H9" s="186">
        <v>3978.28</v>
      </c>
      <c r="I9" s="186">
        <f>H9*G9/10000</f>
        <v>26.256648000000006</v>
      </c>
      <c r="J9" s="189">
        <v>0</v>
      </c>
    </row>
    <row r="10" spans="1:10" ht="15.75">
      <c r="A10" s="185">
        <v>3</v>
      </c>
      <c r="B10" s="185" t="s">
        <v>87</v>
      </c>
      <c r="C10" s="186"/>
      <c r="D10" s="186"/>
      <c r="E10" s="186"/>
      <c r="F10" s="186">
        <v>4.78</v>
      </c>
      <c r="G10" s="186"/>
      <c r="H10" s="186"/>
      <c r="I10" s="186">
        <v>4.78</v>
      </c>
      <c r="J10" s="189">
        <v>0</v>
      </c>
    </row>
    <row r="11" spans="1:10" ht="15.75">
      <c r="A11" s="185"/>
      <c r="B11" s="185" t="s">
        <v>82</v>
      </c>
      <c r="C11" s="186" t="s">
        <v>83</v>
      </c>
      <c r="D11" s="186">
        <v>5.62</v>
      </c>
      <c r="E11" s="186">
        <v>3685.6</v>
      </c>
      <c r="F11" s="186">
        <f>E11*D11/10000</f>
        <v>2.0713072000000001</v>
      </c>
      <c r="G11" s="186">
        <v>5.62</v>
      </c>
      <c r="H11" s="186">
        <v>3685.6</v>
      </c>
      <c r="I11" s="186">
        <f>H11*G11/10000</f>
        <v>2.0713072000000001</v>
      </c>
      <c r="J11" s="189">
        <v>0</v>
      </c>
    </row>
    <row r="12" spans="1:10" ht="15.75">
      <c r="A12" s="185"/>
      <c r="B12" s="185" t="s">
        <v>85</v>
      </c>
      <c r="C12" s="186" t="s">
        <v>83</v>
      </c>
      <c r="D12" s="186">
        <v>11.24</v>
      </c>
      <c r="E12" s="186">
        <v>2410.58</v>
      </c>
      <c r="F12" s="186">
        <f>E12*D12/10000</f>
        <v>2.7094919200000001</v>
      </c>
      <c r="G12" s="186">
        <v>11.24</v>
      </c>
      <c r="H12" s="186">
        <v>2410.58</v>
      </c>
      <c r="I12" s="186">
        <f>H12*G12/10000</f>
        <v>2.7094919200000001</v>
      </c>
      <c r="J12" s="189">
        <v>0</v>
      </c>
    </row>
    <row r="13" spans="1:10" ht="15.75">
      <c r="A13" s="185">
        <v>4</v>
      </c>
      <c r="B13" s="185" t="s">
        <v>88</v>
      </c>
      <c r="C13" s="186"/>
      <c r="D13" s="186"/>
      <c r="E13" s="186"/>
      <c r="F13" s="186">
        <f>SUM(F14:F18)</f>
        <v>129.02498779999999</v>
      </c>
      <c r="G13" s="186"/>
      <c r="H13" s="186"/>
      <c r="I13" s="186">
        <f>SUM(I14:I18)</f>
        <v>129.02498779999999</v>
      </c>
      <c r="J13" s="189">
        <v>0</v>
      </c>
    </row>
    <row r="14" spans="1:10" ht="15.75">
      <c r="A14" s="185"/>
      <c r="B14" s="185" t="s">
        <v>89</v>
      </c>
      <c r="C14" s="186" t="s">
        <v>83</v>
      </c>
      <c r="D14" s="186">
        <v>97.2</v>
      </c>
      <c r="E14" s="186">
        <v>851.49</v>
      </c>
      <c r="F14" s="186">
        <f>E14*D14/10000</f>
        <v>8.2764828000000001</v>
      </c>
      <c r="G14" s="186">
        <v>97.2</v>
      </c>
      <c r="H14" s="186">
        <v>851.49</v>
      </c>
      <c r="I14" s="186">
        <f>H14*G14/10000</f>
        <v>8.2764828000000001</v>
      </c>
      <c r="J14" s="189">
        <v>0</v>
      </c>
    </row>
    <row r="15" spans="1:10" ht="15.75">
      <c r="A15" s="185"/>
      <c r="B15" s="185" t="s">
        <v>90</v>
      </c>
      <c r="C15" s="186" t="s">
        <v>91</v>
      </c>
      <c r="D15" s="186">
        <v>115</v>
      </c>
      <c r="E15" s="186">
        <v>6595.5</v>
      </c>
      <c r="F15" s="186">
        <f>E15*D15/10000</f>
        <v>75.848249999999993</v>
      </c>
      <c r="G15" s="186">
        <v>115</v>
      </c>
      <c r="H15" s="186">
        <v>6595.5</v>
      </c>
      <c r="I15" s="186">
        <f>H15*G15/10000</f>
        <v>75.848249999999993</v>
      </c>
      <c r="J15" s="189">
        <v>0</v>
      </c>
    </row>
    <row r="16" spans="1:10" ht="15.75">
      <c r="A16" s="185"/>
      <c r="B16" s="185" t="s">
        <v>92</v>
      </c>
      <c r="C16" s="186" t="s">
        <v>91</v>
      </c>
      <c r="D16" s="186">
        <v>115</v>
      </c>
      <c r="E16" s="186">
        <v>3904.37</v>
      </c>
      <c r="F16" s="186">
        <f>E16*D16/10000</f>
        <v>44.900255000000001</v>
      </c>
      <c r="G16" s="186">
        <v>115</v>
      </c>
      <c r="H16" s="186">
        <v>3904.37</v>
      </c>
      <c r="I16" s="186">
        <f>H16*G16/10000</f>
        <v>44.900255000000001</v>
      </c>
      <c r="J16" s="189">
        <v>0</v>
      </c>
    </row>
    <row r="17" spans="1:10" ht="15.75">
      <c r="A17" s="185">
        <v>5</v>
      </c>
      <c r="B17" s="185" t="s">
        <v>93</v>
      </c>
      <c r="C17" s="186" t="s">
        <v>94</v>
      </c>
      <c r="D17" s="186">
        <v>0</v>
      </c>
      <c r="E17" s="186">
        <v>0</v>
      </c>
      <c r="F17" s="186">
        <v>0</v>
      </c>
      <c r="G17" s="186">
        <v>0</v>
      </c>
      <c r="H17" s="186">
        <v>0</v>
      </c>
      <c r="I17" s="186">
        <v>0</v>
      </c>
      <c r="J17" s="189">
        <v>0</v>
      </c>
    </row>
    <row r="18" spans="1:10" ht="15.75">
      <c r="A18" s="185">
        <v>6</v>
      </c>
      <c r="B18" s="185" t="s">
        <v>95</v>
      </c>
      <c r="C18" s="186" t="s">
        <v>96</v>
      </c>
      <c r="D18" s="186">
        <v>0</v>
      </c>
      <c r="E18" s="186">
        <v>0</v>
      </c>
      <c r="F18" s="186">
        <v>0</v>
      </c>
      <c r="G18" s="186">
        <v>0</v>
      </c>
      <c r="H18" s="186">
        <v>0</v>
      </c>
      <c r="I18" s="186">
        <v>0</v>
      </c>
      <c r="J18" s="189">
        <v>0</v>
      </c>
    </row>
    <row r="19" spans="1:10" ht="15.75">
      <c r="A19" s="207" t="s">
        <v>97</v>
      </c>
      <c r="B19" s="207"/>
      <c r="C19" s="186"/>
      <c r="D19" s="186"/>
      <c r="E19" s="186"/>
      <c r="F19" s="186">
        <f>SUM(F20:F22)</f>
        <v>2.63</v>
      </c>
      <c r="G19" s="186"/>
      <c r="H19" s="186"/>
      <c r="I19" s="186">
        <f>SUM(I20:I22)</f>
        <v>2.63</v>
      </c>
      <c r="J19" s="189">
        <v>0</v>
      </c>
    </row>
    <row r="20" spans="1:10" ht="15.75">
      <c r="A20" s="185"/>
      <c r="B20" s="185" t="s">
        <v>98</v>
      </c>
      <c r="C20" s="186"/>
      <c r="D20" s="186"/>
      <c r="E20" s="187">
        <v>17208.73</v>
      </c>
      <c r="F20" s="186">
        <v>1.72</v>
      </c>
      <c r="G20" s="186"/>
      <c r="H20" s="187">
        <v>17208.73</v>
      </c>
      <c r="I20" s="186">
        <v>1.72</v>
      </c>
      <c r="J20" s="189">
        <v>0</v>
      </c>
    </row>
    <row r="21" spans="1:10" ht="15.75">
      <c r="A21" s="185"/>
      <c r="B21" s="185" t="s">
        <v>99</v>
      </c>
      <c r="C21" s="186"/>
      <c r="D21" s="186"/>
      <c r="E21" s="187">
        <v>5000</v>
      </c>
      <c r="F21" s="186">
        <v>0.5</v>
      </c>
      <c r="G21" s="186"/>
      <c r="H21" s="187">
        <v>5000</v>
      </c>
      <c r="I21" s="186">
        <v>0.5</v>
      </c>
      <c r="J21" s="189">
        <v>0</v>
      </c>
    </row>
    <row r="22" spans="1:10" ht="15.75">
      <c r="A22" s="185"/>
      <c r="B22" s="185" t="s">
        <v>100</v>
      </c>
      <c r="C22" s="186" t="s">
        <v>96</v>
      </c>
      <c r="D22" s="186">
        <v>0.2</v>
      </c>
      <c r="E22" s="187">
        <v>4059.64</v>
      </c>
      <c r="F22" s="186">
        <v>0.41</v>
      </c>
      <c r="G22" s="186">
        <v>0.2</v>
      </c>
      <c r="H22" s="187">
        <v>4059.64</v>
      </c>
      <c r="I22" s="186">
        <v>0.41</v>
      </c>
      <c r="J22" s="189">
        <v>0</v>
      </c>
    </row>
    <row r="23" spans="1:10" ht="15.75">
      <c r="A23" s="185"/>
      <c r="B23" s="185" t="s">
        <v>101</v>
      </c>
      <c r="C23" s="186"/>
      <c r="D23" s="186"/>
      <c r="E23" s="186"/>
      <c r="F23" s="186">
        <f>F5+F7+F10+F13+F19</f>
        <v>205.61498779999999</v>
      </c>
      <c r="G23" s="186"/>
      <c r="H23" s="186"/>
      <c r="I23" s="186">
        <f>I5+I7+I10+I13+I19</f>
        <v>205.61498779999999</v>
      </c>
      <c r="J23" s="189">
        <v>0</v>
      </c>
    </row>
  </sheetData>
  <mergeCells count="9">
    <mergeCell ref="A4:C4"/>
    <mergeCell ref="A19:B19"/>
    <mergeCell ref="A1:J1"/>
    <mergeCell ref="A2:A3"/>
    <mergeCell ref="B2:B3"/>
    <mergeCell ref="C2:C3"/>
    <mergeCell ref="D2:F2"/>
    <mergeCell ref="G2:I2"/>
    <mergeCell ref="J2:J3"/>
  </mergeCells>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北三河处涉河资金维修项目概算审核汇总表</vt:lpstr>
      <vt:lpstr>州河右堤河西镇段护砌维修项目概算审核表</vt:lpstr>
      <vt:lpstr>州河左堤后秦各庄段拆除重建项目概算审核表</vt:lpstr>
      <vt:lpstr>潮白新河宝坻段堤防测绘及沉降观测项目概算审核表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2019-08-01T08:22:35Z</dcterms:modified>
</cp:coreProperties>
</file>